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April 2020 to March 2021\Monthly Financial Review\"/>
    </mc:Choice>
  </mc:AlternateContent>
  <xr:revisionPtr revIDLastSave="0" documentId="8_{0B552D12-A206-48A7-86A5-CA97846F09A3}" xr6:coauthVersionLast="36" xr6:coauthVersionMax="36" xr10:uidLastSave="{00000000-0000-0000-0000-000000000000}"/>
  <bookViews>
    <workbookView xWindow="0" yWindow="0" windowWidth="19008" windowHeight="9060" tabRatio="638" activeTab="3" xr2:uid="{00000000-000D-0000-FFFF-FFFF00000000}"/>
  </bookViews>
  <sheets>
    <sheet name="Budget Monitor 20-21" sheetId="2" r:id="rId1"/>
    <sheet name="31 March 2021 Bank Recs" sheetId="4" r:id="rId2"/>
    <sheet name="Income 20-21" sheetId="3" r:id="rId3"/>
    <sheet name="Expend 20-21" sheetId="1" r:id="rId4"/>
    <sheet name="Annual Accounts" sheetId="6" r:id="rId5"/>
    <sheet name="Variances" sheetId="7" r:id="rId6"/>
  </sheets>
  <calcPr calcId="191029"/>
</workbook>
</file>

<file path=xl/calcChain.xml><?xml version="1.0" encoding="utf-8"?>
<calcChain xmlns="http://schemas.openxmlformats.org/spreadsheetml/2006/main">
  <c r="M30" i="7" l="1"/>
  <c r="M28" i="7"/>
  <c r="D21" i="7"/>
  <c r="K13" i="6"/>
  <c r="F19" i="7" s="1"/>
  <c r="I19" i="7" s="1"/>
  <c r="J14" i="6"/>
  <c r="J13" i="6"/>
  <c r="D19" i="7" s="1"/>
  <c r="J12" i="6"/>
  <c r="D17" i="7" s="1"/>
  <c r="J11" i="6"/>
  <c r="D15" i="7" s="1"/>
  <c r="J10" i="6"/>
  <c r="D13" i="7" s="1"/>
  <c r="D11" i="7"/>
  <c r="J9" i="6"/>
  <c r="J30" i="7"/>
  <c r="I30" i="7"/>
  <c r="H30" i="7"/>
  <c r="L30" i="7" s="1"/>
  <c r="G30" i="7"/>
  <c r="J28" i="7"/>
  <c r="I28" i="7"/>
  <c r="H28" i="7"/>
  <c r="L28" i="7" s="1"/>
  <c r="G28" i="7"/>
  <c r="H19" i="7" l="1"/>
  <c r="K19" i="7" s="1"/>
  <c r="G19" i="7"/>
  <c r="J19" i="7"/>
  <c r="D23" i="7"/>
  <c r="K17" i="7"/>
  <c r="K30" i="7"/>
  <c r="K28" i="7"/>
  <c r="G13" i="3"/>
  <c r="L34" i="1"/>
  <c r="L35" i="1"/>
  <c r="L36" i="1"/>
  <c r="L33" i="1"/>
  <c r="L19" i="7" l="1"/>
  <c r="M19" i="7" s="1"/>
  <c r="L31" i="1"/>
  <c r="L32" i="1"/>
  <c r="L37" i="1"/>
  <c r="C19" i="4" l="1"/>
  <c r="D19" i="4"/>
  <c r="E18" i="4"/>
  <c r="E19" i="4" l="1"/>
  <c r="L29" i="1" l="1"/>
  <c r="L30" i="1"/>
  <c r="L28" i="1"/>
  <c r="L10" i="1" l="1"/>
  <c r="L9" i="1"/>
  <c r="L8" i="1"/>
  <c r="L7" i="1"/>
  <c r="L6" i="1"/>
  <c r="L22" i="1"/>
  <c r="L25" i="1"/>
  <c r="L26" i="1"/>
  <c r="L27" i="1"/>
  <c r="L13" i="1" l="1"/>
  <c r="L14" i="1"/>
  <c r="L15" i="1"/>
  <c r="L16" i="1"/>
  <c r="L17" i="1"/>
  <c r="L18" i="1"/>
  <c r="L19" i="1"/>
  <c r="L20" i="1"/>
  <c r="L21" i="1"/>
  <c r="L23" i="1"/>
  <c r="L11" i="1"/>
  <c r="L39" i="1" l="1"/>
  <c r="J2" i="6"/>
  <c r="J1" i="6"/>
  <c r="J3" i="6" s="1"/>
  <c r="D21" i="6" s="1"/>
  <c r="F17" i="6"/>
  <c r="F13" i="3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W3" i="1"/>
  <c r="G29" i="2" s="1"/>
  <c r="X3" i="1"/>
  <c r="G30" i="2" s="1"/>
  <c r="Y3" i="1"/>
  <c r="G31" i="2" s="1"/>
  <c r="Z3" i="1"/>
  <c r="G32" i="2" s="1"/>
  <c r="AA3" i="1"/>
  <c r="G33" i="2" s="1"/>
  <c r="H33" i="2" s="1"/>
  <c r="AB3" i="1"/>
  <c r="G34" i="2" s="1"/>
  <c r="AC3" i="1"/>
  <c r="G35" i="2" s="1"/>
  <c r="AD3" i="1"/>
  <c r="G36" i="2" s="1"/>
  <c r="N3" i="1"/>
  <c r="G20" i="2" s="1"/>
  <c r="J20" i="2" s="1"/>
  <c r="O3" i="1"/>
  <c r="G21" i="2" s="1"/>
  <c r="J21" i="2" s="1"/>
  <c r="P3" i="1"/>
  <c r="G22" i="2" s="1"/>
  <c r="J22" i="2" s="1"/>
  <c r="Q3" i="1"/>
  <c r="G23" i="2" s="1"/>
  <c r="J23" i="2" s="1"/>
  <c r="R3" i="1"/>
  <c r="G24" i="2" s="1"/>
  <c r="H24" i="2" s="1"/>
  <c r="S3" i="1"/>
  <c r="G25" i="2" s="1"/>
  <c r="T3" i="1"/>
  <c r="G26" i="2" s="1"/>
  <c r="H26" i="2" s="1"/>
  <c r="U3" i="1"/>
  <c r="G27" i="2" s="1"/>
  <c r="H27" i="2" s="1"/>
  <c r="V3" i="1"/>
  <c r="G28" i="2" s="1"/>
  <c r="E9" i="6" l="1"/>
  <c r="K9" i="6" s="1"/>
  <c r="F11" i="7" s="1"/>
  <c r="J15" i="6"/>
  <c r="H28" i="2"/>
  <c r="H25" i="2"/>
  <c r="J25" i="2"/>
  <c r="H34" i="2"/>
  <c r="J34" i="2"/>
  <c r="C48" i="1"/>
  <c r="F9" i="6"/>
  <c r="G9" i="6" s="1"/>
  <c r="M11" i="7" l="1"/>
  <c r="E15" i="6"/>
  <c r="C50" i="1"/>
  <c r="E38" i="4"/>
  <c r="M3" i="1"/>
  <c r="G19" i="2" s="1"/>
  <c r="E13" i="3"/>
  <c r="G3" i="3"/>
  <c r="G13" i="2" s="1"/>
  <c r="E16" i="4"/>
  <c r="E14" i="4"/>
  <c r="AF3" i="1"/>
  <c r="F40" i="2"/>
  <c r="F15" i="2"/>
  <c r="H20" i="2"/>
  <c r="H21" i="2"/>
  <c r="H22" i="2"/>
  <c r="H29" i="2"/>
  <c r="H23" i="2"/>
  <c r="H30" i="2"/>
  <c r="H32" i="2"/>
  <c r="H31" i="2"/>
  <c r="D15" i="2"/>
  <c r="D40" i="2"/>
  <c r="M39" i="1"/>
  <c r="AF39" i="1"/>
  <c r="F15" i="6" l="1"/>
  <c r="K12" i="6"/>
  <c r="F17" i="7" s="1"/>
  <c r="J12" i="2"/>
  <c r="G12" i="2" s="1"/>
  <c r="G38" i="2"/>
  <c r="G40" i="2" s="1"/>
  <c r="H40" i="2" s="1"/>
  <c r="J19" i="2"/>
  <c r="J40" i="2" s="1"/>
  <c r="H19" i="2"/>
  <c r="E3" i="3"/>
  <c r="E16" i="3"/>
  <c r="E11" i="6" s="1"/>
  <c r="K10" i="6" s="1"/>
  <c r="F13" i="7" s="1"/>
  <c r="F3" i="3"/>
  <c r="H13" i="3"/>
  <c r="AE3" i="1"/>
  <c r="AF41" i="1"/>
  <c r="F42" i="2"/>
  <c r="G13" i="7" l="1"/>
  <c r="H13" i="7"/>
  <c r="I13" i="7"/>
  <c r="J13" i="7"/>
  <c r="J17" i="7"/>
  <c r="G17" i="7"/>
  <c r="I17" i="7"/>
  <c r="M17" i="7" s="1"/>
  <c r="E19" i="6"/>
  <c r="K14" i="6" s="1"/>
  <c r="F21" i="7" s="1"/>
  <c r="H3" i="3"/>
  <c r="E21" i="4" s="1"/>
  <c r="E17" i="3"/>
  <c r="E13" i="6" s="1"/>
  <c r="H12" i="2"/>
  <c r="F11" i="6"/>
  <c r="G11" i="6" s="1"/>
  <c r="G11" i="2"/>
  <c r="AG3" i="1"/>
  <c r="E23" i="4" s="1"/>
  <c r="K1" i="6" l="1"/>
  <c r="K11" i="6"/>
  <c r="F15" i="7" s="1"/>
  <c r="K13" i="7"/>
  <c r="L13" i="7"/>
  <c r="M13" i="7" s="1"/>
  <c r="H21" i="7"/>
  <c r="G21" i="7"/>
  <c r="I21" i="7"/>
  <c r="J21" i="7"/>
  <c r="F13" i="6"/>
  <c r="G13" i="6" s="1"/>
  <c r="E25" i="4"/>
  <c r="E28" i="4" s="1"/>
  <c r="E40" i="4" s="1"/>
  <c r="F19" i="6"/>
  <c r="G19" i="6" s="1"/>
  <c r="K2" i="6"/>
  <c r="H11" i="2"/>
  <c r="G15" i="2"/>
  <c r="G15" i="7" l="1"/>
  <c r="J15" i="7"/>
  <c r="H15" i="7"/>
  <c r="I15" i="7"/>
  <c r="F23" i="7"/>
  <c r="K21" i="7"/>
  <c r="L21" i="7"/>
  <c r="M21" i="7" s="1"/>
  <c r="K3" i="6"/>
  <c r="E21" i="6" s="1"/>
  <c r="H15" i="2"/>
  <c r="G42" i="2"/>
  <c r="L15" i="7" l="1"/>
  <c r="M15" i="7" s="1"/>
  <c r="K15" i="7"/>
  <c r="F21" i="6"/>
  <c r="G21" i="6" s="1"/>
  <c r="K15" i="6"/>
  <c r="M24" i="7"/>
  <c r="L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</author>
  </authors>
  <commentList>
    <comment ref="E13" authorId="0" shapeId="0" xr:uid="{E16148BD-C043-492D-A622-8BCA260BFB1A}">
      <text>
        <r>
          <rPr>
            <b/>
            <sz val="9"/>
            <color indexed="81"/>
            <rFont val="Tahoma"/>
            <family val="2"/>
          </rPr>
          <t xml:space="preserve">Simon:
</t>
        </r>
        <r>
          <rPr>
            <sz val="9"/>
            <color indexed="81"/>
            <rFont val="Tahoma"/>
            <family val="2"/>
          </rPr>
          <t>This inlcudes the cheque paid in of £188.32 on the 30 March 2021 but accounted in the 2019/20 accounts</t>
        </r>
      </text>
    </comment>
  </commentList>
</comments>
</file>

<file path=xl/sharedStrings.xml><?xml version="1.0" encoding="utf-8"?>
<sst xmlns="http://schemas.openxmlformats.org/spreadsheetml/2006/main" count="327" uniqueCount="194">
  <si>
    <t>Payments</t>
  </si>
  <si>
    <t>Date</t>
  </si>
  <si>
    <t>Cheque number</t>
  </si>
  <si>
    <t>Details</t>
  </si>
  <si>
    <t>Salaries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</si>
  <si>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</si>
  <si>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</si>
  <si>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</si>
  <si>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</si>
  <si>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</si>
  <si>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7" type="noConversion"/>
  </si>
  <si>
    <t>2019/2020</t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</si>
  <si>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</si>
  <si>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</si>
  <si>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</si>
  <si>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</si>
  <si>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</si>
  <si>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</si>
  <si>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</si>
  <si>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</si>
  <si>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</si>
  <si>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</si>
  <si>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</si>
  <si>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</si>
  <si>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</si>
  <si>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</si>
  <si>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</si>
  <si>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</si>
  <si>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</si>
  <si>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</si>
  <si>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</si>
  <si>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</si>
  <si>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</si>
  <si>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</si>
  <si>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</si>
  <si>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2020 - 2021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</si>
  <si>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</si>
  <si>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</si>
  <si>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</si>
  <si>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</si>
  <si>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</si>
  <si>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</si>
  <si>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</si>
  <si>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</si>
  <si>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</si>
  <si>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</si>
  <si>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01 April 2020 to 31 March 2021</t>
  </si>
  <si>
    <t>RUNNING TOTAL</t>
  </si>
  <si>
    <t>EXPENDITURE</t>
  </si>
  <si>
    <t>Running totals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</si>
  <si>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2020/2021 </t>
    </r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</si>
  <si>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</si>
  <si>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</si>
  <si>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</si>
  <si>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</si>
  <si>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</si>
  <si>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</si>
  <si>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</si>
  <si>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</si>
  <si>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</si>
  <si>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ACS</t>
  </si>
  <si>
    <t>Internal Audit</t>
  </si>
  <si>
    <t>ERYCC</t>
  </si>
  <si>
    <t>ERNLLCA</t>
  </si>
  <si>
    <t>SPC Current Account</t>
  </si>
  <si>
    <t>SPC Current Account No. 2</t>
  </si>
  <si>
    <t>Cheque</t>
  </si>
  <si>
    <t>Sale of Printer</t>
  </si>
  <si>
    <t>DD</t>
  </si>
  <si>
    <t>Recipient</t>
  </si>
  <si>
    <t>Parish Insurance</t>
  </si>
  <si>
    <t>Bank Transfer</t>
  </si>
  <si>
    <t>EYRCC</t>
  </si>
  <si>
    <t>Precept</t>
  </si>
  <si>
    <t>Penisula Business</t>
  </si>
  <si>
    <t>B Brooks</t>
  </si>
  <si>
    <t>Web update</t>
  </si>
  <si>
    <t>Return of Grant</t>
  </si>
  <si>
    <t>Subscription</t>
  </si>
  <si>
    <t>C Bradley</t>
  </si>
  <si>
    <t>Postage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</si>
  <si>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</si>
  <si>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</si>
  <si>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</si>
  <si>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</si>
  <si>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</si>
  <si>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</si>
  <si>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</si>
  <si>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</si>
  <si>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</si>
  <si>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</si>
  <si>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</si>
  <si>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</si>
  <si>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</si>
  <si>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</si>
  <si>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</si>
  <si>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</si>
  <si>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</si>
  <si>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</si>
  <si>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</si>
  <si>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</si>
  <si>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</si>
  <si>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</si>
  <si>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</si>
  <si>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</si>
  <si>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Ex Fees (Insurance)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</si>
  <si>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</si>
  <si>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</si>
  <si>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</si>
  <si>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</si>
  <si>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</si>
  <si>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</si>
  <si>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</si>
  <si>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</si>
  <si>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</si>
  <si>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Staff Costs</t>
  </si>
  <si>
    <t>Loan Interest &amp; Capital Repayments</t>
  </si>
  <si>
    <t>All other payments</t>
  </si>
  <si>
    <t>Balances carried forward</t>
  </si>
  <si>
    <t>Year Ending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</si>
  <si>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</si>
  <si>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</si>
  <si>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</si>
  <si>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</si>
  <si>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</si>
  <si>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</si>
  <si>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</si>
  <si>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</si>
  <si>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Came and Co</t>
  </si>
  <si>
    <t>CHEQUE CANCELLED</t>
  </si>
  <si>
    <t>S Baxter</t>
  </si>
  <si>
    <t>Salary &amp; Expenses</t>
  </si>
  <si>
    <t>VAT to be reclaimed</t>
  </si>
  <si>
    <t>B/F Balance</t>
  </si>
  <si>
    <t>C/F Balance</t>
  </si>
  <si>
    <t>Spaldington Parish</t>
  </si>
  <si>
    <t>Salary &amp; Allowance</t>
  </si>
  <si>
    <t>East Riding Yorks Council</t>
  </si>
  <si>
    <t>Streetlight &amp; Defib</t>
  </si>
  <si>
    <t>Reason of Pay</t>
  </si>
  <si>
    <t>Deposit for Unity Trust bank account</t>
  </si>
  <si>
    <t>Salary, Allowance &amp; Exp</t>
  </si>
  <si>
    <t>Projected to      31 March 21</t>
  </si>
  <si>
    <t>E20</t>
  </si>
  <si>
    <t>VAT Paid (to be reclaimed)</t>
  </si>
  <si>
    <t>Unity Trust</t>
  </si>
  <si>
    <t>Transfer</t>
  </si>
  <si>
    <t>Balance off deposit</t>
  </si>
  <si>
    <t>Unity Trust Bank</t>
  </si>
  <si>
    <t>Test for new system</t>
  </si>
  <si>
    <t>S Baxter (Unity Bank)</t>
  </si>
  <si>
    <t>Transfer funds to UTB</t>
  </si>
  <si>
    <t>DR</t>
  </si>
  <si>
    <t>HSBC</t>
  </si>
  <si>
    <t>Bank charges</t>
  </si>
  <si>
    <t>Cheque return</t>
  </si>
  <si>
    <t>Account Mang Charge</t>
  </si>
  <si>
    <t>Wrong chq deposit</t>
  </si>
  <si>
    <t>GROSS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</si>
  <si>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</si>
  <si>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</si>
  <si>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</si>
  <si>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</si>
  <si>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</si>
  <si>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Variance</t>
  </si>
  <si>
    <t>Explanation Required?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</si>
  <si>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</si>
  <si>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</si>
  <si>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£</t>
  </si>
  <si>
    <t>%</t>
  </si>
  <si>
    <t>1 Balances Brought Forward</t>
  </si>
  <si>
    <t>2 Precept or Rates and Levies</t>
  </si>
  <si>
    <t>3 Total Other Receipts</t>
  </si>
  <si>
    <t>4 Staff Costs</t>
  </si>
  <si>
    <t>5 Loan Interest/Capital Repayment</t>
  </si>
  <si>
    <t>6 All Other Payments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</si>
  <si>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</si>
  <si>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</si>
  <si>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</si>
  <si>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</si>
  <si>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</si>
  <si>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</si>
  <si>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</si>
  <si>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</si>
  <si>
    <t>2019/20</t>
  </si>
  <si>
    <t>2020/21</t>
  </si>
  <si>
    <t>YES</t>
  </si>
  <si>
    <t>No paid Clerk in 2019/20 - employed paid clerk commenced role in October 2020</t>
  </si>
  <si>
    <t>SPALDINGTON PARISH COUNCIL</t>
  </si>
  <si>
    <t>The Precept was significantly lower as the Council did not have a large legal bill to pay as was in 2019/20.  The legal bill in connection was £18,000.</t>
  </si>
  <si>
    <t>There was a cheque payment returned which was £6,509 which makes up most of the large variance</t>
  </si>
  <si>
    <t>No legal fees of £18,000 in 2019/20, insurance amount was lower in  2020/21by circa £2k.</t>
  </si>
  <si>
    <t>VAT Not Claimed</t>
  </si>
  <si>
    <t>VAT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</si>
</sst>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7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Symbol"/>
      <family val="1"/>
      <charset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rgb="FFFF0000"/>
      <name val="Arial"/>
      <family val="2"/>
    </font>
    <font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</fills>
  <borders count="6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1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44" fontId="10" fillId="0" borderId="12" xfId="0" applyNumberFormat="1" applyFont="1" applyBorder="1"/>
    <xf numFmtId="44" fontId="7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0" fontId="7" fillId="0" borderId="2" xfId="0" applyFont="1" applyBorder="1"/>
    <xf numFmtId="0" fontId="0" fillId="3" borderId="0" xfId="0" applyFont="1" applyFill="1"/>
    <xf numFmtId="0" fontId="7" fillId="0" borderId="22" xfId="0" applyFont="1" applyBorder="1"/>
    <xf numFmtId="44" fontId="6" fillId="0" borderId="2" xfId="0" applyNumberFormat="1" applyFont="1" applyBorder="1"/>
    <xf numFmtId="10" fontId="6" fillId="0" borderId="25" xfId="0" applyNumberFormat="1" applyFont="1" applyBorder="1"/>
    <xf numFmtId="44" fontId="6" fillId="0" borderId="18" xfId="0" applyNumberFormat="1" applyFont="1" applyBorder="1"/>
    <xf numFmtId="10" fontId="6" fillId="0" borderId="27" xfId="0" applyNumberFormat="1" applyFont="1" applyBorder="1"/>
    <xf numFmtId="44" fontId="6" fillId="0" borderId="29" xfId="0" applyNumberFormat="1" applyFont="1" applyBorder="1"/>
    <xf numFmtId="44" fontId="10" fillId="4" borderId="10" xfId="0" applyNumberFormat="1" applyFont="1" applyFill="1" applyBorder="1"/>
    <xf numFmtId="44" fontId="10" fillId="0" borderId="11" xfId="0" applyNumberFormat="1" applyFont="1" applyBorder="1"/>
    <xf numFmtId="44" fontId="10" fillId="0" borderId="10" xfId="0" applyNumberFormat="1" applyFont="1" applyBorder="1"/>
    <xf numFmtId="10" fontId="10" fillId="0" borderId="10" xfId="0" applyNumberFormat="1" applyFont="1" applyBorder="1"/>
    <xf numFmtId="0" fontId="11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18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2" fillId="0" borderId="0" xfId="0" applyFont="1"/>
    <xf numFmtId="0" fontId="27" fillId="0" borderId="0" xfId="0" applyFont="1"/>
    <xf numFmtId="44" fontId="7" fillId="0" borderId="11" xfId="0" applyNumberFormat="1" applyFont="1" applyBorder="1" applyAlignment="1">
      <alignment horizontal="center"/>
    </xf>
    <xf numFmtId="0" fontId="8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5" fillId="0" borderId="3" xfId="0" applyFont="1" applyBorder="1"/>
    <xf numFmtId="44" fontId="5" fillId="0" borderId="3" xfId="0" applyNumberFormat="1" applyFont="1" applyBorder="1"/>
    <xf numFmtId="44" fontId="5" fillId="0" borderId="6" xfId="0" applyNumberFormat="1" applyFont="1" applyBorder="1"/>
    <xf numFmtId="44" fontId="26" fillId="0" borderId="6" xfId="0" applyNumberFormat="1" applyFont="1" applyBorder="1"/>
    <xf numFmtId="0" fontId="5" fillId="0" borderId="0" xfId="0" applyFont="1"/>
    <xf numFmtId="44" fontId="13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18" fillId="9" borderId="6" xfId="0" applyNumberFormat="1" applyFont="1" applyFill="1" applyBorder="1"/>
    <xf numFmtId="0" fontId="8" fillId="2" borderId="11" xfId="0" applyFont="1" applyFill="1" applyBorder="1"/>
    <xf numFmtId="0" fontId="8" fillId="2" borderId="22" xfId="0" applyFont="1" applyFill="1" applyBorder="1"/>
    <xf numFmtId="0" fontId="0" fillId="3" borderId="0" xfId="0" applyFont="1" applyFill="1" applyAlignment="1"/>
    <xf numFmtId="0" fontId="10" fillId="8" borderId="10" xfId="0" applyFont="1" applyFill="1" applyBorder="1" applyAlignment="1">
      <alignment horizontal="center"/>
    </xf>
    <xf numFmtId="44" fontId="20" fillId="0" borderId="10" xfId="0" applyNumberFormat="1" applyFont="1" applyBorder="1"/>
    <xf numFmtId="15" fontId="8" fillId="0" borderId="3" xfId="0" applyNumberFormat="1" applyFont="1" applyBorder="1" applyAlignment="1">
      <alignment horizontal="center" vertical="center"/>
    </xf>
    <xf numFmtId="15" fontId="8" fillId="0" borderId="6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5" fontId="10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10" fillId="0" borderId="0" xfId="0" applyFont="1"/>
    <xf numFmtId="0" fontId="7" fillId="0" borderId="35" xfId="0" applyFont="1" applyBorder="1"/>
    <xf numFmtId="0" fontId="7" fillId="0" borderId="23" xfId="0" applyFont="1" applyBorder="1"/>
    <xf numFmtId="15" fontId="4" fillId="0" borderId="26" xfId="0" applyNumberFormat="1" applyFont="1" applyBorder="1" applyAlignment="1">
      <alignment horizontal="center" vertical="center"/>
    </xf>
    <xf numFmtId="44" fontId="4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3" fillId="0" borderId="3" xfId="0" applyFont="1" applyBorder="1"/>
    <xf numFmtId="0" fontId="32" fillId="0" borderId="3" xfId="0" applyFont="1" applyBorder="1"/>
    <xf numFmtId="0" fontId="8" fillId="0" borderId="0" xfId="0" applyFont="1"/>
    <xf numFmtId="44" fontId="8" fillId="0" borderId="3" xfId="0" applyNumberFormat="1" applyFont="1" applyBorder="1"/>
    <xf numFmtId="44" fontId="31" fillId="0" borderId="6" xfId="0" applyNumberFormat="1" applyFont="1" applyBorder="1"/>
    <xf numFmtId="44" fontId="8" fillId="0" borderId="6" xfId="0" applyNumberFormat="1" applyFont="1" applyBorder="1"/>
    <xf numFmtId="44" fontId="31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2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0" fontId="3" fillId="0" borderId="2" xfId="0" applyFont="1" applyBorder="1"/>
    <xf numFmtId="15" fontId="7" fillId="0" borderId="35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5" fontId="5" fillId="0" borderId="48" xfId="0" applyNumberFormat="1" applyFont="1" applyBorder="1" applyAlignment="1">
      <alignment horizontal="center" vertical="center"/>
    </xf>
    <xf numFmtId="44" fontId="5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8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44" fontId="33" fillId="0" borderId="3" xfId="0" applyNumberFormat="1" applyFont="1" applyBorder="1"/>
    <xf numFmtId="15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2" borderId="2" xfId="0" applyFont="1" applyFill="1" applyBorder="1"/>
    <xf numFmtId="44" fontId="9" fillId="0" borderId="1" xfId="0" applyNumberFormat="1" applyFont="1" applyBorder="1" applyAlignment="1">
      <alignment horizontal="center" vertical="center" wrapText="1"/>
    </xf>
    <xf numFmtId="44" fontId="9" fillId="0" borderId="2" xfId="0" applyNumberFormat="1" applyFont="1" applyBorder="1" applyAlignment="1">
      <alignment horizontal="center" vertical="center"/>
    </xf>
    <xf numFmtId="44" fontId="9" fillId="0" borderId="2" xfId="0" applyNumberFormat="1" applyFont="1" applyBorder="1" applyAlignment="1">
      <alignment horizontal="center" vertical="center" wrapText="1"/>
    </xf>
    <xf numFmtId="44" fontId="34" fillId="0" borderId="1" xfId="0" applyNumberFormat="1" applyFont="1" applyBorder="1" applyAlignment="1">
      <alignment horizontal="center" vertical="center" wrapText="1"/>
    </xf>
    <xf numFmtId="44" fontId="34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44" fontId="9" fillId="9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3" fillId="0" borderId="18" xfId="0" applyFont="1" applyBorder="1"/>
    <xf numFmtId="0" fontId="0" fillId="0" borderId="0" xfId="0" applyFont="1" applyAlignment="1">
      <alignment horizontal="left"/>
    </xf>
    <xf numFmtId="44" fontId="38" fillId="0" borderId="3" xfId="0" applyNumberFormat="1" applyFont="1" applyBorder="1"/>
    <xf numFmtId="0" fontId="39" fillId="3" borderId="0" xfId="0" applyFont="1" applyFill="1" applyBorder="1"/>
    <xf numFmtId="15" fontId="41" fillId="3" borderId="7" xfId="0" applyNumberFormat="1" applyFont="1" applyFill="1" applyBorder="1" applyAlignment="1">
      <alignment horizontal="left" vertical="center"/>
    </xf>
    <xf numFmtId="44" fontId="41" fillId="3" borderId="6" xfId="0" applyNumberFormat="1" applyFont="1" applyFill="1" applyBorder="1"/>
    <xf numFmtId="15" fontId="41" fillId="3" borderId="44" xfId="0" applyNumberFormat="1" applyFont="1" applyFill="1" applyBorder="1" applyAlignment="1">
      <alignment horizontal="left" vertical="center"/>
    </xf>
    <xf numFmtId="0" fontId="39" fillId="3" borderId="15" xfId="0" applyFont="1" applyFill="1" applyBorder="1"/>
    <xf numFmtId="44" fontId="41" fillId="3" borderId="38" xfId="0" applyNumberFormat="1" applyFont="1" applyFill="1" applyBorder="1"/>
    <xf numFmtId="0" fontId="0" fillId="11" borderId="0" xfId="0" applyFont="1" applyFill="1"/>
    <xf numFmtId="0" fontId="42" fillId="0" borderId="10" xfId="0" applyFont="1" applyBorder="1" applyAlignment="1"/>
    <xf numFmtId="15" fontId="8" fillId="9" borderId="3" xfId="0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3" xfId="0" applyFont="1" applyFill="1" applyBorder="1"/>
    <xf numFmtId="0" fontId="8" fillId="9" borderId="7" xfId="0" applyFont="1" applyFill="1" applyBorder="1"/>
    <xf numFmtId="44" fontId="10" fillId="0" borderId="16" xfId="0" applyNumberFormat="1" applyFont="1" applyBorder="1"/>
    <xf numFmtId="0" fontId="19" fillId="0" borderId="3" xfId="0" applyFont="1" applyBorder="1" applyAlignment="1">
      <alignment horizontal="center" vertical="center"/>
    </xf>
    <xf numFmtId="44" fontId="31" fillId="3" borderId="3" xfId="0" applyNumberFormat="1" applyFont="1" applyFill="1" applyBorder="1"/>
    <xf numFmtId="44" fontId="0" fillId="3" borderId="6" xfId="0" applyNumberFormat="1" applyFill="1" applyBorder="1"/>
    <xf numFmtId="44" fontId="8" fillId="3" borderId="6" xfId="0" applyNumberFormat="1" applyFont="1" applyFill="1" applyBorder="1"/>
    <xf numFmtId="44" fontId="8" fillId="3" borderId="3" xfId="0" applyNumberFormat="1" applyFont="1" applyFill="1" applyBorder="1"/>
    <xf numFmtId="44" fontId="0" fillId="3" borderId="3" xfId="0" applyNumberFormat="1" applyFill="1" applyBorder="1"/>
    <xf numFmtId="0" fontId="7" fillId="0" borderId="2" xfId="0" applyFont="1" applyBorder="1" applyAlignment="1">
      <alignment horizontal="center"/>
    </xf>
    <xf numFmtId="10" fontId="6" fillId="0" borderId="31" xfId="0" applyNumberFormat="1" applyFont="1" applyBorder="1"/>
    <xf numFmtId="44" fontId="43" fillId="8" borderId="0" xfId="0" applyNumberFormat="1" applyFont="1" applyFill="1" applyBorder="1" applyAlignment="1">
      <alignment vertical="center" wrapText="1"/>
    </xf>
    <xf numFmtId="44" fontId="37" fillId="8" borderId="10" xfId="0" applyNumberFormat="1" applyFont="1" applyFill="1" applyBorder="1"/>
    <xf numFmtId="44" fontId="44" fillId="5" borderId="6" xfId="0" applyNumberFormat="1" applyFont="1" applyFill="1" applyBorder="1" applyAlignment="1">
      <alignment horizontal="center"/>
    </xf>
    <xf numFmtId="44" fontId="37" fillId="5" borderId="1" xfId="0" applyNumberFormat="1" applyFont="1" applyFill="1" applyBorder="1" applyAlignment="1">
      <alignment horizontal="center" vertical="center"/>
    </xf>
    <xf numFmtId="44" fontId="44" fillId="5" borderId="6" xfId="0" applyNumberFormat="1" applyFont="1" applyFill="1" applyBorder="1"/>
    <xf numFmtId="44" fontId="44" fillId="0" borderId="10" xfId="0" applyNumberFormat="1" applyFont="1" applyBorder="1"/>
    <xf numFmtId="44" fontId="44" fillId="0" borderId="6" xfId="0" applyNumberFormat="1" applyFont="1" applyBorder="1"/>
    <xf numFmtId="44" fontId="44" fillId="0" borderId="0" xfId="0" applyNumberFormat="1" applyFont="1"/>
    <xf numFmtId="44" fontId="37" fillId="8" borderId="43" xfId="0" applyNumberFormat="1" applyFont="1" applyFill="1" applyBorder="1"/>
    <xf numFmtId="44" fontId="44" fillId="8" borderId="2" xfId="0" applyNumberFormat="1" applyFont="1" applyFill="1" applyBorder="1"/>
    <xf numFmtId="0" fontId="10" fillId="0" borderId="22" xfId="0" applyFont="1" applyBorder="1" applyAlignment="1">
      <alignment horizontal="center" wrapText="1"/>
    </xf>
    <xf numFmtId="44" fontId="10" fillId="0" borderId="3" xfId="0" applyNumberFormat="1" applyFont="1" applyBorder="1"/>
    <xf numFmtId="15" fontId="8" fillId="0" borderId="26" xfId="0" applyNumberFormat="1" applyFont="1" applyBorder="1" applyAlignment="1">
      <alignment horizontal="center" vertical="center"/>
    </xf>
    <xf numFmtId="44" fontId="8" fillId="0" borderId="25" xfId="0" applyNumberFormat="1" applyFont="1" applyBorder="1"/>
    <xf numFmtId="0" fontId="8" fillId="0" borderId="2" xfId="0" applyFont="1" applyBorder="1" applyAlignment="1">
      <alignment horizontal="center"/>
    </xf>
    <xf numFmtId="15" fontId="4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/>
    <xf numFmtId="44" fontId="4" fillId="0" borderId="31" xfId="0" applyNumberFormat="1" applyFont="1" applyBorder="1"/>
    <xf numFmtId="44" fontId="39" fillId="0" borderId="0" xfId="0" applyNumberFormat="1" applyFont="1" applyFill="1" applyBorder="1"/>
    <xf numFmtId="0" fontId="39" fillId="0" borderId="0" xfId="0" applyFont="1" applyFill="1" applyBorder="1"/>
    <xf numFmtId="0" fontId="38" fillId="0" borderId="0" xfId="0" applyFont="1" applyFill="1" applyBorder="1" applyAlignment="1">
      <alignment horizontal="center" vertical="center"/>
    </xf>
    <xf numFmtId="44" fontId="10" fillId="3" borderId="3" xfId="0" applyNumberFormat="1" applyFont="1" applyFill="1" applyBorder="1"/>
    <xf numFmtId="0" fontId="47" fillId="0" borderId="3" xfId="0" applyFont="1" applyBorder="1"/>
    <xf numFmtId="44" fontId="0" fillId="0" borderId="0" xfId="0" applyNumberFormat="1" applyFont="1"/>
    <xf numFmtId="0" fontId="0" fillId="0" borderId="28" xfId="0" applyFont="1" applyBorder="1" applyAlignment="1">
      <alignment horizontal="center"/>
    </xf>
    <xf numFmtId="44" fontId="49" fillId="0" borderId="10" xfId="0" applyNumberFormat="1" applyFont="1" applyBorder="1"/>
    <xf numFmtId="0" fontId="48" fillId="3" borderId="0" xfId="0" applyFont="1" applyFill="1"/>
    <xf numFmtId="0" fontId="8" fillId="3" borderId="0" xfId="0" applyFont="1" applyFill="1"/>
    <xf numFmtId="44" fontId="48" fillId="0" borderId="56" xfId="0" applyNumberFormat="1" applyFont="1" applyBorder="1"/>
    <xf numFmtId="44" fontId="48" fillId="0" borderId="57" xfId="0" applyNumberFormat="1" applyFont="1" applyBorder="1"/>
    <xf numFmtId="0" fontId="0" fillId="0" borderId="47" xfId="0" applyFont="1" applyBorder="1" applyAlignment="1">
      <alignment horizontal="center"/>
    </xf>
    <xf numFmtId="44" fontId="48" fillId="0" borderId="58" xfId="0" applyNumberFormat="1" applyFont="1" applyBorder="1"/>
    <xf numFmtId="0" fontId="2" fillId="0" borderId="18" xfId="0" applyFont="1" applyBorder="1"/>
    <xf numFmtId="0" fontId="2" fillId="0" borderId="29" xfId="0" applyFont="1" applyBorder="1"/>
    <xf numFmtId="0" fontId="2" fillId="0" borderId="3" xfId="0" applyFont="1" applyBorder="1"/>
    <xf numFmtId="44" fontId="0" fillId="0" borderId="18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 wrapText="1"/>
    </xf>
    <xf numFmtId="0" fontId="1" fillId="0" borderId="3" xfId="0" applyFont="1" applyBorder="1"/>
    <xf numFmtId="44" fontId="33" fillId="0" borderId="49" xfId="0" applyNumberFormat="1" applyFont="1" applyBorder="1"/>
    <xf numFmtId="15" fontId="32" fillId="0" borderId="3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51" fillId="0" borderId="3" xfId="0" applyFont="1" applyBorder="1"/>
    <xf numFmtId="0" fontId="51" fillId="0" borderId="6" xfId="0" applyFont="1" applyBorder="1"/>
    <xf numFmtId="44" fontId="51" fillId="0" borderId="3" xfId="0" applyNumberFormat="1" applyFont="1" applyBorder="1"/>
    <xf numFmtId="44" fontId="51" fillId="0" borderId="6" xfId="0" applyNumberFormat="1" applyFont="1" applyBorder="1"/>
    <xf numFmtId="0" fontId="51" fillId="0" borderId="0" xfId="0" applyFont="1"/>
    <xf numFmtId="44" fontId="0" fillId="0" borderId="13" xfId="0" applyNumberFormat="1" applyBorder="1"/>
    <xf numFmtId="0" fontId="51" fillId="0" borderId="0" xfId="0" applyFont="1" applyAlignment="1">
      <alignment horizontal="left"/>
    </xf>
    <xf numFmtId="10" fontId="51" fillId="0" borderId="0" xfId="0" applyNumberFormat="1" applyFont="1"/>
    <xf numFmtId="0" fontId="38" fillId="0" borderId="6" xfId="0" applyFont="1" applyBorder="1"/>
    <xf numFmtId="0" fontId="39" fillId="0" borderId="3" xfId="0" applyFont="1" applyBorder="1"/>
    <xf numFmtId="0" fontId="39" fillId="0" borderId="6" xfId="0" applyFont="1" applyBorder="1"/>
    <xf numFmtId="44" fontId="39" fillId="0" borderId="3" xfId="0" applyNumberFormat="1" applyFont="1" applyBorder="1"/>
    <xf numFmtId="44" fontId="39" fillId="0" borderId="6" xfId="0" applyNumberFormat="1" applyFont="1" applyBorder="1"/>
    <xf numFmtId="0" fontId="39" fillId="0" borderId="0" xfId="0" applyFont="1"/>
    <xf numFmtId="15" fontId="38" fillId="0" borderId="3" xfId="0" applyNumberFormat="1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3" xfId="0" applyFont="1" applyBorder="1"/>
    <xf numFmtId="15" fontId="40" fillId="0" borderId="0" xfId="0" applyNumberFormat="1" applyFont="1" applyFill="1" applyBorder="1" applyAlignment="1">
      <alignment horizontal="left" vertical="center"/>
    </xf>
    <xf numFmtId="0" fontId="38" fillId="0" borderId="0" xfId="0" applyFont="1" applyFill="1" applyBorder="1"/>
    <xf numFmtId="15" fontId="38" fillId="0" borderId="0" xfId="0" applyNumberFormat="1" applyFont="1" applyFill="1" applyBorder="1" applyAlignment="1">
      <alignment horizontal="left" vertical="center"/>
    </xf>
    <xf numFmtId="44" fontId="40" fillId="0" borderId="0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3" xfId="0" applyFill="1" applyBorder="1" applyAlignment="1">
      <alignment horizontal="center"/>
    </xf>
    <xf numFmtId="0" fontId="56" fillId="0" borderId="0" xfId="0" applyFont="1" applyAlignment="1">
      <alignment vertical="top"/>
    </xf>
    <xf numFmtId="0" fontId="55" fillId="0" borderId="0" xfId="0" applyFont="1" applyAlignment="1">
      <alignment wrapText="1"/>
    </xf>
    <xf numFmtId="0" fontId="55" fillId="0" borderId="0" xfId="0" applyFont="1"/>
    <xf numFmtId="0" fontId="55" fillId="0" borderId="0" xfId="0" applyFont="1" applyFill="1"/>
    <xf numFmtId="0" fontId="57" fillId="0" borderId="0" xfId="0" applyFont="1"/>
    <xf numFmtId="0" fontId="55" fillId="0" borderId="0" xfId="0" applyFont="1" applyBorder="1" applyAlignment="1">
      <alignment horizontal="left" vertical="center"/>
    </xf>
    <xf numFmtId="3" fontId="58" fillId="12" borderId="0" xfId="0" applyNumberFormat="1" applyFont="1" applyFill="1" applyBorder="1" applyAlignment="1" applyProtection="1">
      <alignment horizontal="center"/>
      <protection locked="0"/>
    </xf>
    <xf numFmtId="0" fontId="55" fillId="12" borderId="0" xfId="0" applyFont="1" applyFill="1"/>
    <xf numFmtId="0" fontId="60" fillId="0" borderId="0" xfId="0" applyFont="1"/>
    <xf numFmtId="0" fontId="64" fillId="0" borderId="0" xfId="0" applyFont="1" applyAlignment="1">
      <alignment horizontal="left" vertical="center" indent="2"/>
    </xf>
    <xf numFmtId="0" fontId="55" fillId="0" borderId="0" xfId="0" applyFont="1" applyAlignment="1">
      <alignment horizontal="center"/>
    </xf>
    <xf numFmtId="0" fontId="65" fillId="0" borderId="0" xfId="0" applyFont="1"/>
    <xf numFmtId="0" fontId="65" fillId="0" borderId="0" xfId="0" applyFont="1" applyAlignment="1">
      <alignment horizontal="center"/>
    </xf>
    <xf numFmtId="0" fontId="65" fillId="0" borderId="0" xfId="0" applyFont="1" applyAlignment="1">
      <alignment horizontal="center" wrapText="1"/>
    </xf>
    <xf numFmtId="0" fontId="55" fillId="13" borderId="2" xfId="0" applyFont="1" applyFill="1" applyBorder="1" applyAlignment="1">
      <alignment wrapText="1"/>
    </xf>
    <xf numFmtId="0" fontId="65" fillId="0" borderId="2" xfId="0" applyFont="1" applyBorder="1" applyAlignment="1">
      <alignment wrapText="1"/>
    </xf>
    <xf numFmtId="3" fontId="58" fillId="14" borderId="10" xfId="0" applyNumberFormat="1" applyFont="1" applyFill="1" applyBorder="1" applyAlignment="1" applyProtection="1">
      <alignment horizontal="center"/>
      <protection locked="0"/>
    </xf>
    <xf numFmtId="3" fontId="55" fillId="0" borderId="0" xfId="0" applyNumberFormat="1" applyFont="1"/>
    <xf numFmtId="0" fontId="55" fillId="0" borderId="2" xfId="0" applyFont="1" applyBorder="1" applyAlignment="1">
      <alignment wrapText="1"/>
    </xf>
    <xf numFmtId="10" fontId="55" fillId="0" borderId="0" xfId="0" applyNumberFormat="1" applyFont="1"/>
    <xf numFmtId="0" fontId="55" fillId="0" borderId="0" xfId="0" applyFont="1" applyAlignment="1">
      <alignment vertical="center"/>
    </xf>
    <xf numFmtId="3" fontId="58" fillId="15" borderId="10" xfId="0" applyNumberFormat="1" applyFont="1" applyFill="1" applyBorder="1" applyAlignment="1" applyProtection="1">
      <alignment horizontal="center"/>
      <protection locked="0"/>
    </xf>
    <xf numFmtId="0" fontId="55" fillId="16" borderId="2" xfId="0" applyFont="1" applyFill="1" applyBorder="1" applyAlignment="1">
      <alignment wrapText="1"/>
    </xf>
    <xf numFmtId="0" fontId="55" fillId="0" borderId="0" xfId="0" applyFont="1" applyFill="1" applyAlignment="1">
      <alignment vertical="center"/>
    </xf>
    <xf numFmtId="3" fontId="58" fillId="0" borderId="0" xfId="0" applyNumberFormat="1" applyFont="1" applyFill="1" applyBorder="1" applyAlignment="1" applyProtection="1">
      <alignment horizontal="center"/>
      <protection locked="0"/>
    </xf>
    <xf numFmtId="10" fontId="55" fillId="0" borderId="0" xfId="0" applyNumberFormat="1" applyFont="1" applyFill="1"/>
    <xf numFmtId="0" fontId="55" fillId="0" borderId="0" xfId="0" applyFont="1" applyFill="1" applyAlignment="1">
      <alignment horizontal="center"/>
    </xf>
    <xf numFmtId="0" fontId="55" fillId="0" borderId="0" xfId="0" applyFont="1" applyBorder="1" applyAlignment="1">
      <alignment horizontal="center" wrapText="1"/>
    </xf>
    <xf numFmtId="0" fontId="65" fillId="17" borderId="2" xfId="0" applyFont="1" applyFill="1" applyBorder="1" applyAlignment="1">
      <alignment horizontal="center" wrapText="1"/>
    </xf>
    <xf numFmtId="0" fontId="55" fillId="0" borderId="0" xfId="0" applyFont="1" applyFill="1" applyAlignment="1">
      <alignment wrapText="1"/>
    </xf>
    <xf numFmtId="0" fontId="68" fillId="0" borderId="0" xfId="0" applyFont="1"/>
    <xf numFmtId="0" fontId="55" fillId="0" borderId="0" xfId="0" applyFont="1" applyFill="1" applyBorder="1" applyAlignment="1">
      <alignment horizontal="left" vertical="top" wrapText="1"/>
    </xf>
    <xf numFmtId="0" fontId="55" fillId="0" borderId="2" xfId="0" applyFont="1" applyFill="1" applyBorder="1" applyAlignment="1">
      <alignment wrapText="1"/>
    </xf>
    <xf numFmtId="44" fontId="39" fillId="0" borderId="9" xfId="0" applyNumberFormat="1" applyFont="1" applyBorder="1"/>
    <xf numFmtId="44" fontId="39" fillId="0" borderId="5" xfId="0" applyNumberFormat="1" applyFont="1" applyBorder="1"/>
    <xf numFmtId="44" fontId="39" fillId="0" borderId="7" xfId="0" applyNumberFormat="1" applyFont="1" applyBorder="1"/>
    <xf numFmtId="44" fontId="39" fillId="0" borderId="44" xfId="0" applyNumberFormat="1" applyFont="1" applyBorder="1"/>
    <xf numFmtId="44" fontId="39" fillId="0" borderId="38" xfId="0" applyNumberFormat="1" applyFont="1" applyBorder="1"/>
    <xf numFmtId="0" fontId="45" fillId="8" borderId="19" xfId="0" applyFont="1" applyFill="1" applyBorder="1" applyAlignment="1">
      <alignment horizontal="center" vertical="center" wrapText="1"/>
    </xf>
    <xf numFmtId="0" fontId="45" fillId="8" borderId="54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50" fillId="0" borderId="19" xfId="0" applyFont="1" applyBorder="1" applyAlignment="1">
      <alignment horizontal="center" vertical="center" wrapText="1"/>
    </xf>
    <xf numFmtId="0" fontId="50" fillId="0" borderId="5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10" fontId="7" fillId="0" borderId="23" xfId="0" applyNumberFormat="1" applyFont="1" applyBorder="1" applyAlignment="1">
      <alignment horizontal="center" wrapText="1"/>
    </xf>
    <xf numFmtId="10" fontId="7" fillId="0" borderId="25" xfId="0" applyNumberFormat="1" applyFont="1" applyBorder="1" applyAlignment="1">
      <alignment horizont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4" fontId="10" fillId="0" borderId="19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4" fontId="10" fillId="0" borderId="43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5" fontId="27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5" fontId="46" fillId="0" borderId="9" xfId="0" applyNumberFormat="1" applyFont="1" applyBorder="1" applyAlignment="1">
      <alignment horizontal="center" vertical="center"/>
    </xf>
    <xf numFmtId="15" fontId="46" fillId="0" borderId="5" xfId="0" applyNumberFormat="1" applyFont="1" applyBorder="1" applyAlignment="1">
      <alignment horizontal="center" vertical="center"/>
    </xf>
    <xf numFmtId="15" fontId="46" fillId="0" borderId="44" xfId="0" applyNumberFormat="1" applyFont="1" applyBorder="1" applyAlignment="1">
      <alignment horizontal="center" vertical="center"/>
    </xf>
    <xf numFmtId="15" fontId="46" fillId="0" borderId="3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25" fillId="0" borderId="3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15" fontId="29" fillId="0" borderId="9" xfId="0" applyNumberFormat="1" applyFont="1" applyBorder="1" applyAlignment="1">
      <alignment horizontal="center" vertical="center" wrapText="1"/>
    </xf>
    <xf numFmtId="15" fontId="29" fillId="0" borderId="8" xfId="0" applyNumberFormat="1" applyFont="1" applyBorder="1" applyAlignment="1">
      <alignment horizontal="center" vertical="center" wrapText="1"/>
    </xf>
    <xf numFmtId="15" fontId="29" fillId="0" borderId="7" xfId="0" applyNumberFormat="1" applyFont="1" applyBorder="1" applyAlignment="1">
      <alignment horizontal="center" vertical="center" wrapText="1"/>
    </xf>
    <xf numFmtId="15" fontId="29" fillId="0" borderId="0" xfId="0" applyNumberFormat="1" applyFont="1" applyBorder="1" applyAlignment="1">
      <alignment horizontal="center" vertical="center" wrapText="1"/>
    </xf>
    <xf numFmtId="15" fontId="41" fillId="3" borderId="9" xfId="0" applyNumberFormat="1" applyFont="1" applyFill="1" applyBorder="1" applyAlignment="1">
      <alignment horizontal="left" vertical="center"/>
    </xf>
    <xf numFmtId="15" fontId="41" fillId="3" borderId="8" xfId="0" applyNumberFormat="1" applyFont="1" applyFill="1" applyBorder="1" applyAlignment="1">
      <alignment horizontal="left" vertical="center"/>
    </xf>
    <xf numFmtId="15" fontId="41" fillId="3" borderId="5" xfId="0" applyNumberFormat="1" applyFont="1" applyFill="1" applyBorder="1" applyAlignment="1">
      <alignment horizontal="left" vertical="center"/>
    </xf>
    <xf numFmtId="0" fontId="19" fillId="0" borderId="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44" fontId="10" fillId="8" borderId="18" xfId="0" applyNumberFormat="1" applyFont="1" applyFill="1" applyBorder="1" applyAlignment="1">
      <alignment horizontal="center" vertical="center" wrapText="1"/>
    </xf>
    <xf numFmtId="44" fontId="10" fillId="8" borderId="3" xfId="0" applyNumberFormat="1" applyFont="1" applyFill="1" applyBorder="1" applyAlignment="1">
      <alignment horizontal="center" vertical="center" wrapText="1"/>
    </xf>
    <xf numFmtId="44" fontId="30" fillId="7" borderId="0" xfId="0" applyNumberFormat="1" applyFont="1" applyFill="1" applyBorder="1" applyAlignment="1">
      <alignment horizontal="center" vertical="center" wrapText="1"/>
    </xf>
    <xf numFmtId="44" fontId="30" fillId="7" borderId="6" xfId="0" applyNumberFormat="1" applyFont="1" applyFill="1" applyBorder="1" applyAlignment="1">
      <alignment horizontal="center" vertical="center" wrapText="1"/>
    </xf>
    <xf numFmtId="44" fontId="30" fillId="7" borderId="14" xfId="0" applyNumberFormat="1" applyFont="1" applyFill="1" applyBorder="1" applyAlignment="1">
      <alignment horizontal="center" vertical="center" wrapText="1"/>
    </xf>
    <xf numFmtId="44" fontId="30" fillId="7" borderId="45" xfId="0" applyNumberFormat="1" applyFont="1" applyFill="1" applyBorder="1" applyAlignment="1">
      <alignment horizontal="center" vertical="center" wrapText="1"/>
    </xf>
    <xf numFmtId="15" fontId="29" fillId="0" borderId="2" xfId="0" applyNumberFormat="1" applyFont="1" applyBorder="1" applyAlignment="1">
      <alignment horizontal="center" vertical="center" wrapText="1"/>
    </xf>
    <xf numFmtId="44" fontId="10" fillId="8" borderId="4" xfId="0" applyNumberFormat="1" applyFont="1" applyFill="1" applyBorder="1" applyAlignment="1">
      <alignment horizontal="center" vertical="center" wrapText="1"/>
    </xf>
    <xf numFmtId="15" fontId="8" fillId="10" borderId="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10" fillId="5" borderId="35" xfId="0" applyNumberFormat="1" applyFont="1" applyFill="1" applyBorder="1" applyAlignment="1">
      <alignment horizontal="center" vertical="center" wrapText="1"/>
    </xf>
    <xf numFmtId="44" fontId="10" fillId="5" borderId="26" xfId="0" applyNumberFormat="1" applyFont="1" applyFill="1" applyBorder="1" applyAlignment="1">
      <alignment horizontal="center" vertical="center" wrapText="1"/>
    </xf>
    <xf numFmtId="15" fontId="7" fillId="5" borderId="35" xfId="0" applyNumberFormat="1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15" fontId="7" fillId="5" borderId="23" xfId="0" applyNumberFormat="1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44" fontId="10" fillId="5" borderId="23" xfId="0" applyNumberFormat="1" applyFont="1" applyFill="1" applyBorder="1" applyAlignment="1">
      <alignment horizontal="center" vertical="center"/>
    </xf>
    <xf numFmtId="44" fontId="10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37" fillId="5" borderId="25" xfId="0" applyNumberFormat="1" applyFont="1" applyFill="1" applyBorder="1" applyAlignment="1">
      <alignment horizontal="center" vertical="center"/>
    </xf>
    <xf numFmtId="44" fontId="37" fillId="5" borderId="31" xfId="0" applyNumberFormat="1" applyFont="1" applyFill="1" applyBorder="1" applyAlignment="1">
      <alignment horizontal="center" vertical="center"/>
    </xf>
    <xf numFmtId="44" fontId="10" fillId="5" borderId="26" xfId="0" applyNumberFormat="1" applyFont="1" applyFill="1" applyBorder="1" applyAlignment="1">
      <alignment horizontal="center" vertical="center"/>
    </xf>
    <xf numFmtId="44" fontId="10" fillId="5" borderId="28" xfId="0" applyNumberFormat="1" applyFont="1" applyFill="1" applyBorder="1" applyAlignment="1">
      <alignment horizontal="center" vertical="center"/>
    </xf>
    <xf numFmtId="44" fontId="10" fillId="5" borderId="24" xfId="0" applyNumberFormat="1" applyFont="1" applyFill="1" applyBorder="1" applyAlignment="1">
      <alignment horizontal="center" vertical="center"/>
    </xf>
    <xf numFmtId="44" fontId="10" fillId="0" borderId="26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44" fontId="35" fillId="0" borderId="26" xfId="0" applyNumberFormat="1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44" fontId="37" fillId="5" borderId="40" xfId="0" applyNumberFormat="1" applyFont="1" applyFill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10" fontId="36" fillId="0" borderId="23" xfId="0" applyNumberFormat="1" applyFont="1" applyBorder="1" applyAlignment="1">
      <alignment horizontal="center" vertical="center" wrapText="1"/>
    </xf>
    <xf numFmtId="10" fontId="36" fillId="0" borderId="27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35" fillId="0" borderId="2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0" fontId="35" fillId="0" borderId="23" xfId="0" applyNumberFormat="1" applyFont="1" applyBorder="1" applyAlignment="1">
      <alignment horizontal="center" vertical="center"/>
    </xf>
    <xf numFmtId="10" fontId="35" fillId="0" borderId="25" xfId="0" applyNumberFormat="1" applyFont="1" applyBorder="1" applyAlignment="1">
      <alignment horizontal="center" vertical="center"/>
    </xf>
    <xf numFmtId="10" fontId="35" fillId="0" borderId="31" xfId="0" applyNumberFormat="1" applyFont="1" applyBorder="1" applyAlignment="1">
      <alignment horizontal="center" vertical="center"/>
    </xf>
    <xf numFmtId="10" fontId="10" fillId="0" borderId="40" xfId="0" applyNumberFormat="1" applyFont="1" applyBorder="1" applyAlignment="1">
      <alignment horizontal="center" vertical="center"/>
    </xf>
    <xf numFmtId="10" fontId="10" fillId="0" borderId="25" xfId="0" applyNumberFormat="1" applyFont="1" applyBorder="1" applyAlignment="1">
      <alignment horizontal="center" vertical="center"/>
    </xf>
    <xf numFmtId="44" fontId="35" fillId="0" borderId="35" xfId="0" applyNumberFormat="1" applyFont="1" applyBorder="1" applyAlignment="1">
      <alignment horizontal="center" vertical="center"/>
    </xf>
    <xf numFmtId="44" fontId="35" fillId="0" borderId="24" xfId="0" applyNumberFormat="1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4" fillId="0" borderId="0" xfId="0" applyFont="1" applyBorder="1" applyAlignment="1">
      <alignment horizontal="left" vertical="center"/>
    </xf>
    <xf numFmtId="0" fontId="55" fillId="0" borderId="0" xfId="0" applyFont="1" applyBorder="1" applyAlignment="1">
      <alignment horizontal="left" vertical="center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0" fontId="55" fillId="0" borderId="0" xfId="0" applyFont="1" applyAlignment="1">
      <alignment wrapText="1"/>
    </xf>
    <xf numFmtId="0" fontId="55" fillId="0" borderId="49" xfId="0" applyFont="1" applyBorder="1" applyAlignment="1">
      <alignment wrapText="1"/>
    </xf>
    <xf numFmtId="0" fontId="69" fillId="0" borderId="0" xfId="0" applyFont="1"/>
  </cellXfs>
  <cellStyles count="2">
    <cellStyle name="Normal" xfId="0" builtinId="0"/>
    <cellStyle name="Normal 2" xfId="1" xr:uid="{00000000-0005-0000-0000-00002F000000}"/>
  </cellStyles>
  <dxfs count="19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175260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0</xdr:rowOff>
    </xdr:from>
    <xdr:to>
      <xdr:col>4</xdr:col>
      <xdr:colOff>792480</xdr:colOff>
      <xdr:row>4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198120"/>
          <a:ext cx="3695700" cy="6172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7620</xdr:colOff>
      <xdr:row>3</xdr:row>
      <xdr:rowOff>104264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632460" cy="431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42</xdr:row>
      <xdr:rowOff>60960</xdr:rowOff>
    </xdr:from>
    <xdr:to>
      <xdr:col>3</xdr:col>
      <xdr:colOff>434340</xdr:colOff>
      <xdr:row>43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22860</xdr:colOff>
      <xdr:row>1</xdr:row>
      <xdr:rowOff>76200</xdr:rowOff>
    </xdr:from>
    <xdr:to>
      <xdr:col>5</xdr:col>
      <xdr:colOff>655320</xdr:colOff>
      <xdr:row>3</xdr:row>
      <xdr:rowOff>111884</xdr:rowOff>
    </xdr:to>
    <xdr:pic>
      <xdr:nvPicPr>
        <xdr:cNvPr id="8" name="Picture 7" descr="East Riding Of Yorkshire.svg">
          <a:extLst>
            <a:ext uri="{FF2B5EF4-FFF2-40B4-BE49-F238E27FC236}">
              <a16:creationId xmlns:a16="http://schemas.microsoft.com/office/drawing/2014/main" id="{83DD0D1B-EE3F-438A-8DA7-46E904A63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274320"/>
          <a:ext cx="632460" cy="431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922020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K44"/>
  <sheetViews>
    <sheetView topLeftCell="A13" workbookViewId="0">
      <selection activeCell="L35" sqref="L35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2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81" customWidth="1"/>
    <col min="11" max="11" width="10.09765625" style="24" bestFit="1" customWidth="1"/>
    <col min="12" max="16384" width="7.8984375" style="24"/>
  </cols>
  <sheetData>
    <row r="6" spans="1:10" ht="7.2" customHeight="1" thickBot="1" x14ac:dyDescent="0.35"/>
    <row r="7" spans="1:10" ht="26.4" thickBot="1" x14ac:dyDescent="0.55000000000000004">
      <c r="A7" s="255" t="s">
        <v>50</v>
      </c>
      <c r="B7" s="256"/>
      <c r="C7" s="256"/>
      <c r="D7" s="256"/>
      <c r="E7" s="256"/>
      <c r="F7" s="256"/>
      <c r="G7" s="256"/>
      <c r="H7" s="256"/>
      <c r="I7" s="257"/>
      <c r="J7" s="172"/>
    </row>
    <row r="8" spans="1:10" ht="12" customHeight="1" thickBot="1" x14ac:dyDescent="0.55000000000000004">
      <c r="A8" s="42"/>
      <c r="B8" s="42"/>
      <c r="C8" s="42"/>
      <c r="D8" s="42"/>
      <c r="E8" s="42"/>
      <c r="F8" s="42"/>
      <c r="G8" s="42"/>
      <c r="H8" s="42"/>
      <c r="I8" s="42"/>
      <c r="J8" s="172"/>
    </row>
    <row r="9" spans="1:10" ht="16.8" customHeight="1" x14ac:dyDescent="0.5">
      <c r="A9" s="42"/>
      <c r="B9" s="265" t="s">
        <v>19</v>
      </c>
      <c r="C9" s="269" t="s">
        <v>14</v>
      </c>
      <c r="D9" s="32" t="s">
        <v>8</v>
      </c>
      <c r="E9" s="261"/>
      <c r="F9" s="32" t="s">
        <v>9</v>
      </c>
      <c r="G9" s="32" t="s">
        <v>10</v>
      </c>
      <c r="H9" s="267" t="s">
        <v>17</v>
      </c>
      <c r="I9" s="42"/>
      <c r="J9" s="249" t="s">
        <v>132</v>
      </c>
    </row>
    <row r="10" spans="1:10" ht="16.8" customHeight="1" x14ac:dyDescent="0.5">
      <c r="A10" s="42"/>
      <c r="B10" s="266"/>
      <c r="C10" s="270"/>
      <c r="D10" s="142" t="s">
        <v>11</v>
      </c>
      <c r="E10" s="262"/>
      <c r="F10" s="142" t="s">
        <v>12</v>
      </c>
      <c r="G10" s="142" t="s">
        <v>12</v>
      </c>
      <c r="H10" s="268"/>
      <c r="I10" s="42"/>
      <c r="J10" s="250"/>
    </row>
    <row r="11" spans="1:10" ht="16.8" customHeight="1" x14ac:dyDescent="0.5">
      <c r="A11" s="42"/>
      <c r="B11" s="43" t="s">
        <v>20</v>
      </c>
      <c r="C11" s="119" t="s">
        <v>102</v>
      </c>
      <c r="D11" s="33">
        <v>25959</v>
      </c>
      <c r="E11" s="262"/>
      <c r="F11" s="33">
        <v>7959</v>
      </c>
      <c r="G11" s="33">
        <f>'Income 20-21'!E3</f>
        <v>7900</v>
      </c>
      <c r="H11" s="34">
        <f>SUM(G11/F11)</f>
        <v>0.99258700841814296</v>
      </c>
      <c r="I11" s="42"/>
      <c r="J11" s="250"/>
    </row>
    <row r="12" spans="1:10" ht="16.8" customHeight="1" thickBot="1" x14ac:dyDescent="0.55000000000000004">
      <c r="A12" s="42"/>
      <c r="B12" s="43" t="s">
        <v>21</v>
      </c>
      <c r="C12" s="119" t="s">
        <v>103</v>
      </c>
      <c r="D12" s="33">
        <v>1298.78</v>
      </c>
      <c r="E12" s="262"/>
      <c r="F12" s="33">
        <v>738.96</v>
      </c>
      <c r="G12" s="33">
        <f>J12</f>
        <v>323.97999999999996</v>
      </c>
      <c r="H12" s="34">
        <f t="shared" ref="H12:H15" si="0">SUM(G12/F12)</f>
        <v>0.43842697845620865</v>
      </c>
      <c r="I12" s="42"/>
      <c r="J12" s="152">
        <f>'Expend 20-21'!AF3</f>
        <v>323.97999999999996</v>
      </c>
    </row>
    <row r="13" spans="1:10" ht="16.8" customHeight="1" x14ac:dyDescent="0.5">
      <c r="A13" s="42"/>
      <c r="B13" s="43" t="s">
        <v>22</v>
      </c>
      <c r="C13" s="119" t="s">
        <v>108</v>
      </c>
      <c r="D13" s="33">
        <v>488.5</v>
      </c>
      <c r="E13" s="262"/>
      <c r="F13" s="33">
        <v>0</v>
      </c>
      <c r="G13" s="33">
        <f>'Income 20-21'!G3</f>
        <v>7047.7699999999995</v>
      </c>
      <c r="H13" s="34">
        <v>0</v>
      </c>
      <c r="I13" s="42"/>
      <c r="J13" s="172"/>
    </row>
    <row r="14" spans="1:10" ht="13.2" customHeight="1" thickBot="1" x14ac:dyDescent="0.55000000000000004">
      <c r="A14" s="42"/>
      <c r="B14" s="263"/>
      <c r="C14" s="263"/>
      <c r="D14" s="264"/>
      <c r="E14" s="263"/>
      <c r="F14" s="264"/>
      <c r="G14" s="264"/>
      <c r="H14" s="264"/>
      <c r="I14" s="42"/>
      <c r="J14" s="172"/>
    </row>
    <row r="15" spans="1:10" ht="18.600000000000001" customHeight="1" thickBot="1" x14ac:dyDescent="0.55000000000000004">
      <c r="A15" s="42"/>
      <c r="B15" s="251"/>
      <c r="C15" s="251"/>
      <c r="D15" s="40">
        <f>SUM(D11:D13)</f>
        <v>27746.28</v>
      </c>
      <c r="E15" s="38"/>
      <c r="F15" s="40">
        <f>SUM(F11:F13)</f>
        <v>8697.9599999999991</v>
      </c>
      <c r="G15" s="40">
        <f>SUM(G11:G13)</f>
        <v>15271.75</v>
      </c>
      <c r="H15" s="41">
        <f t="shared" si="0"/>
        <v>1.7557852645907779</v>
      </c>
      <c r="I15" s="42"/>
      <c r="J15" s="172"/>
    </row>
    <row r="16" spans="1:10" ht="16.2" thickBot="1" x14ac:dyDescent="0.35">
      <c r="A16" s="31"/>
      <c r="B16" s="251"/>
      <c r="C16" s="251"/>
      <c r="D16" s="251"/>
      <c r="E16" s="251"/>
      <c r="F16" s="251"/>
      <c r="G16" s="251"/>
      <c r="H16" s="251"/>
      <c r="I16" s="251"/>
      <c r="J16" s="172"/>
    </row>
    <row r="17" spans="1:11" x14ac:dyDescent="0.3">
      <c r="A17" s="31"/>
      <c r="B17" s="265" t="s">
        <v>19</v>
      </c>
      <c r="C17" s="272" t="s">
        <v>0</v>
      </c>
      <c r="D17" s="32" t="s">
        <v>8</v>
      </c>
      <c r="E17" s="258"/>
      <c r="F17" s="32" t="s">
        <v>9</v>
      </c>
      <c r="G17" s="32" t="s">
        <v>10</v>
      </c>
      <c r="H17" s="267" t="s">
        <v>17</v>
      </c>
      <c r="I17" s="251"/>
      <c r="J17" s="253" t="s">
        <v>142</v>
      </c>
    </row>
    <row r="18" spans="1:11" x14ac:dyDescent="0.3">
      <c r="A18" s="31"/>
      <c r="B18" s="266"/>
      <c r="C18" s="273"/>
      <c r="D18" s="30" t="s">
        <v>11</v>
      </c>
      <c r="E18" s="259"/>
      <c r="F18" s="30" t="s">
        <v>12</v>
      </c>
      <c r="G18" s="30" t="s">
        <v>12</v>
      </c>
      <c r="H18" s="268"/>
      <c r="I18" s="251"/>
      <c r="J18" s="254"/>
    </row>
    <row r="19" spans="1:11" x14ac:dyDescent="0.3">
      <c r="A19" s="31"/>
      <c r="B19" s="43" t="s">
        <v>23</v>
      </c>
      <c r="C19" s="91" t="s">
        <v>63</v>
      </c>
      <c r="D19" s="33">
        <v>160.86000000000001</v>
      </c>
      <c r="E19" s="259"/>
      <c r="F19" s="33">
        <v>169.3</v>
      </c>
      <c r="G19" s="33">
        <f>'Expend 20-21'!M3</f>
        <v>169.3</v>
      </c>
      <c r="H19" s="34">
        <f t="shared" ref="H19:H29" si="1">SUM(G19/F19)</f>
        <v>1</v>
      </c>
      <c r="I19" s="251"/>
      <c r="J19" s="173">
        <f>G19</f>
        <v>169.3</v>
      </c>
    </row>
    <row r="20" spans="1:11" x14ac:dyDescent="0.3">
      <c r="A20" s="31"/>
      <c r="B20" s="43" t="s">
        <v>24</v>
      </c>
      <c r="C20" s="91" t="s">
        <v>13</v>
      </c>
      <c r="D20" s="33">
        <v>218</v>
      </c>
      <c r="E20" s="259"/>
      <c r="F20" s="33">
        <v>225</v>
      </c>
      <c r="G20" s="33">
        <f>'Expend 20-21'!N3</f>
        <v>218</v>
      </c>
      <c r="H20" s="34">
        <f>SUM(G20/F20)</f>
        <v>0.96888888888888891</v>
      </c>
      <c r="I20" s="251"/>
      <c r="J20" s="173">
        <f>G20</f>
        <v>218</v>
      </c>
    </row>
    <row r="21" spans="1:11" x14ac:dyDescent="0.3">
      <c r="A21" s="31"/>
      <c r="B21" s="43" t="s">
        <v>25</v>
      </c>
      <c r="C21" s="91" t="s">
        <v>85</v>
      </c>
      <c r="D21" s="33">
        <v>250</v>
      </c>
      <c r="E21" s="259"/>
      <c r="F21" s="33">
        <v>250</v>
      </c>
      <c r="G21" s="33">
        <f>'Expend 20-21'!O3</f>
        <v>250</v>
      </c>
      <c r="H21" s="34">
        <f>SUM(G21/F21)</f>
        <v>1</v>
      </c>
      <c r="I21" s="251"/>
      <c r="J21" s="173">
        <f>G21</f>
        <v>250</v>
      </c>
    </row>
    <row r="22" spans="1:11" x14ac:dyDescent="0.3">
      <c r="A22" s="31"/>
      <c r="B22" s="43" t="s">
        <v>26</v>
      </c>
      <c r="C22" s="91" t="s">
        <v>86</v>
      </c>
      <c r="D22" s="33">
        <v>286.69</v>
      </c>
      <c r="E22" s="259"/>
      <c r="F22" s="33">
        <v>295</v>
      </c>
      <c r="G22" s="33">
        <f>'Expend 20-21'!P3</f>
        <v>248.7</v>
      </c>
      <c r="H22" s="34">
        <f>SUM(G22/F22)</f>
        <v>0.84305084745762704</v>
      </c>
      <c r="I22" s="251"/>
      <c r="J22" s="173">
        <f>G22</f>
        <v>248.7</v>
      </c>
    </row>
    <row r="23" spans="1:11" x14ac:dyDescent="0.3">
      <c r="A23" s="31"/>
      <c r="B23" s="43" t="s">
        <v>27</v>
      </c>
      <c r="C23" s="91" t="s">
        <v>87</v>
      </c>
      <c r="D23" s="33">
        <v>184.8</v>
      </c>
      <c r="E23" s="259"/>
      <c r="F23" s="33">
        <v>60</v>
      </c>
      <c r="G23" s="33">
        <f>'Expend 20-21'!Q3</f>
        <v>50</v>
      </c>
      <c r="H23" s="34">
        <f>SUM(G23/F23)</f>
        <v>0.83333333333333337</v>
      </c>
      <c r="I23" s="251"/>
      <c r="J23" s="173">
        <f>G23</f>
        <v>50</v>
      </c>
    </row>
    <row r="24" spans="1:11" x14ac:dyDescent="0.3">
      <c r="A24" s="31"/>
      <c r="B24" s="43" t="s">
        <v>28</v>
      </c>
      <c r="C24" s="91" t="s">
        <v>93</v>
      </c>
      <c r="D24" s="33">
        <v>452.59</v>
      </c>
      <c r="E24" s="259"/>
      <c r="F24" s="33">
        <v>1400</v>
      </c>
      <c r="G24" s="33">
        <f>'Expend 20-21'!R3</f>
        <v>1348.6399999999999</v>
      </c>
      <c r="H24" s="34">
        <f t="shared" ref="H24:H28" si="2">SUM(G24/F24)</f>
        <v>0.96331428571428568</v>
      </c>
      <c r="I24" s="251"/>
      <c r="J24" s="173">
        <v>1350</v>
      </c>
    </row>
    <row r="25" spans="1:11" x14ac:dyDescent="0.3">
      <c r="A25" s="31"/>
      <c r="B25" s="43" t="s">
        <v>29</v>
      </c>
      <c r="C25" s="91" t="s">
        <v>104</v>
      </c>
      <c r="D25" s="33">
        <v>0</v>
      </c>
      <c r="E25" s="259"/>
      <c r="F25" s="33">
        <v>3200</v>
      </c>
      <c r="G25" s="33">
        <f>'Expend 20-21'!S3</f>
        <v>3200</v>
      </c>
      <c r="H25" s="34">
        <f t="shared" si="2"/>
        <v>1</v>
      </c>
      <c r="I25" s="251"/>
      <c r="J25" s="173">
        <f>G25</f>
        <v>3200</v>
      </c>
    </row>
    <row r="26" spans="1:11" x14ac:dyDescent="0.3">
      <c r="A26" s="31"/>
      <c r="B26" s="43" t="s">
        <v>30</v>
      </c>
      <c r="C26" s="91" t="s">
        <v>107</v>
      </c>
      <c r="D26" s="33">
        <v>47.3</v>
      </c>
      <c r="E26" s="259"/>
      <c r="F26" s="33">
        <v>50</v>
      </c>
      <c r="G26" s="33">
        <f>'Expend 20-21'!T3</f>
        <v>553.91999999999996</v>
      </c>
      <c r="H26" s="34">
        <f t="shared" si="2"/>
        <v>11.078399999999998</v>
      </c>
      <c r="I26" s="251"/>
      <c r="J26" s="173">
        <v>600</v>
      </c>
    </row>
    <row r="27" spans="1:11" x14ac:dyDescent="0.3">
      <c r="A27" s="31"/>
      <c r="B27" s="43" t="s">
        <v>31</v>
      </c>
      <c r="C27" s="91" t="s">
        <v>81</v>
      </c>
      <c r="D27" s="33">
        <v>0</v>
      </c>
      <c r="E27" s="259"/>
      <c r="F27" s="33">
        <v>100</v>
      </c>
      <c r="G27" s="33">
        <f>'Expend 20-21'!U3</f>
        <v>0</v>
      </c>
      <c r="H27" s="34">
        <f t="shared" si="2"/>
        <v>0</v>
      </c>
      <c r="I27" s="251"/>
      <c r="J27" s="173">
        <v>0</v>
      </c>
    </row>
    <row r="28" spans="1:11" x14ac:dyDescent="0.3">
      <c r="A28" s="31"/>
      <c r="B28" s="43" t="s">
        <v>32</v>
      </c>
      <c r="C28" s="91" t="s">
        <v>101</v>
      </c>
      <c r="D28" s="33">
        <v>3063.44</v>
      </c>
      <c r="E28" s="259"/>
      <c r="F28" s="33">
        <v>1663.44</v>
      </c>
      <c r="G28" s="33">
        <f>'Expend 20-21'!V3</f>
        <v>1399.1999999999998</v>
      </c>
      <c r="H28" s="34">
        <f t="shared" si="2"/>
        <v>0.84114846342519101</v>
      </c>
      <c r="I28" s="251"/>
      <c r="J28" s="173">
        <v>1386.24</v>
      </c>
      <c r="K28" s="168"/>
    </row>
    <row r="29" spans="1:11" x14ac:dyDescent="0.3">
      <c r="A29" s="31"/>
      <c r="B29" s="43" t="s">
        <v>33</v>
      </c>
      <c r="C29" s="91" t="s">
        <v>94</v>
      </c>
      <c r="D29" s="33">
        <v>293.89999999999998</v>
      </c>
      <c r="E29" s="259"/>
      <c r="F29" s="33">
        <v>200</v>
      </c>
      <c r="G29" s="33">
        <f>'Expend 20-21'!W3</f>
        <v>0</v>
      </c>
      <c r="H29" s="34">
        <f t="shared" si="1"/>
        <v>0</v>
      </c>
      <c r="I29" s="251"/>
      <c r="J29" s="173">
        <v>0</v>
      </c>
    </row>
    <row r="30" spans="1:11" x14ac:dyDescent="0.3">
      <c r="A30" s="31"/>
      <c r="B30" s="43" t="s">
        <v>88</v>
      </c>
      <c r="C30" s="91" t="s">
        <v>82</v>
      </c>
      <c r="D30" s="33">
        <v>0</v>
      </c>
      <c r="E30" s="259"/>
      <c r="F30" s="33">
        <v>100</v>
      </c>
      <c r="G30" s="33">
        <f>'Expend 20-21'!X3</f>
        <v>0</v>
      </c>
      <c r="H30" s="34">
        <f>SUM(G30/F30)</f>
        <v>0</v>
      </c>
      <c r="I30" s="251"/>
      <c r="J30" s="173">
        <v>170</v>
      </c>
    </row>
    <row r="31" spans="1:11" x14ac:dyDescent="0.3">
      <c r="A31" s="31"/>
      <c r="B31" s="43" t="s">
        <v>89</v>
      </c>
      <c r="C31" s="91" t="s">
        <v>83</v>
      </c>
      <c r="D31" s="33">
        <v>71.989999999999995</v>
      </c>
      <c r="E31" s="259"/>
      <c r="F31" s="33">
        <v>100</v>
      </c>
      <c r="G31" s="33">
        <f>'Expend 20-21'!Y3</f>
        <v>0</v>
      </c>
      <c r="H31" s="34">
        <f>SUM(G31/F31)</f>
        <v>0</v>
      </c>
      <c r="I31" s="251"/>
      <c r="J31" s="173">
        <v>0</v>
      </c>
    </row>
    <row r="32" spans="1:11" x14ac:dyDescent="0.3">
      <c r="A32" s="31"/>
      <c r="B32" s="43" t="s">
        <v>90</v>
      </c>
      <c r="C32" s="91" t="s">
        <v>95</v>
      </c>
      <c r="D32" s="33">
        <v>1</v>
      </c>
      <c r="E32" s="259"/>
      <c r="F32" s="33">
        <v>100</v>
      </c>
      <c r="G32" s="33">
        <f>'Expend 20-21'!Z3</f>
        <v>0</v>
      </c>
      <c r="H32" s="34">
        <f>SUM(G32/F32)</f>
        <v>0</v>
      </c>
      <c r="I32" s="251"/>
      <c r="J32" s="173">
        <v>0</v>
      </c>
    </row>
    <row r="33" spans="1:10" x14ac:dyDescent="0.3">
      <c r="A33" s="31"/>
      <c r="B33" s="43" t="s">
        <v>91</v>
      </c>
      <c r="C33" s="91" t="s">
        <v>84</v>
      </c>
      <c r="D33" s="35">
        <v>384</v>
      </c>
      <c r="E33" s="259"/>
      <c r="F33" s="35">
        <v>360</v>
      </c>
      <c r="G33" s="33">
        <f>'Expend 20-21'!AA3</f>
        <v>0</v>
      </c>
      <c r="H33" s="34">
        <f t="shared" ref="H33:H34" si="3">SUM(G33/F33)</f>
        <v>0</v>
      </c>
      <c r="I33" s="251"/>
      <c r="J33" s="173">
        <v>0</v>
      </c>
    </row>
    <row r="34" spans="1:10" x14ac:dyDescent="0.3">
      <c r="A34" s="31"/>
      <c r="B34" s="43" t="s">
        <v>92</v>
      </c>
      <c r="C34" s="91" t="s">
        <v>96</v>
      </c>
      <c r="D34" s="35">
        <v>0</v>
      </c>
      <c r="E34" s="259"/>
      <c r="F34" s="35">
        <v>50</v>
      </c>
      <c r="G34" s="33">
        <f>'Expend 20-21'!AB3</f>
        <v>40</v>
      </c>
      <c r="H34" s="34">
        <f t="shared" si="3"/>
        <v>0.8</v>
      </c>
      <c r="I34" s="251"/>
      <c r="J34" s="173">
        <f>G34</f>
        <v>40</v>
      </c>
    </row>
    <row r="35" spans="1:10" x14ac:dyDescent="0.3">
      <c r="A35" s="31"/>
      <c r="B35" s="43" t="s">
        <v>97</v>
      </c>
      <c r="C35" s="91" t="s">
        <v>99</v>
      </c>
      <c r="D35" s="35">
        <v>0</v>
      </c>
      <c r="E35" s="259"/>
      <c r="F35" s="35">
        <v>0</v>
      </c>
      <c r="G35" s="33">
        <f>'Expend 20-21'!AC3</f>
        <v>15</v>
      </c>
      <c r="H35" s="36">
        <v>0</v>
      </c>
      <c r="I35" s="251"/>
      <c r="J35" s="173">
        <v>0</v>
      </c>
    </row>
    <row r="36" spans="1:10" x14ac:dyDescent="0.3">
      <c r="A36" s="31"/>
      <c r="B36" s="43" t="s">
        <v>98</v>
      </c>
      <c r="C36" s="120" t="s">
        <v>100</v>
      </c>
      <c r="D36" s="35">
        <v>0</v>
      </c>
      <c r="E36" s="259"/>
      <c r="F36" s="35">
        <v>5500</v>
      </c>
      <c r="G36" s="33">
        <f>'Expend 20-21'!AD3</f>
        <v>6527.37</v>
      </c>
      <c r="H36" s="36">
        <v>0</v>
      </c>
      <c r="I36" s="251"/>
      <c r="J36" s="173">
        <v>0</v>
      </c>
    </row>
    <row r="37" spans="1:10" x14ac:dyDescent="0.3">
      <c r="A37" s="31"/>
      <c r="B37" s="175" t="s">
        <v>110</v>
      </c>
      <c r="C37" s="177" t="s">
        <v>127</v>
      </c>
      <c r="D37" s="35">
        <v>18000</v>
      </c>
      <c r="E37" s="259"/>
      <c r="F37" s="35"/>
      <c r="G37" s="35"/>
      <c r="H37" s="36">
        <v>0</v>
      </c>
      <c r="I37" s="251"/>
      <c r="J37" s="176"/>
    </row>
    <row r="38" spans="1:10" ht="16.2" thickBot="1" x14ac:dyDescent="0.35">
      <c r="A38" s="31"/>
      <c r="B38" s="169" t="s">
        <v>143</v>
      </c>
      <c r="C38" s="178" t="s">
        <v>144</v>
      </c>
      <c r="D38" s="37">
        <v>0</v>
      </c>
      <c r="E38" s="260"/>
      <c r="F38" s="37">
        <v>0</v>
      </c>
      <c r="G38" s="37">
        <f>'Expend 20-21'!AF3</f>
        <v>323.97999999999996</v>
      </c>
      <c r="H38" s="143">
        <v>0</v>
      </c>
      <c r="I38" s="251"/>
      <c r="J38" s="174">
        <v>300</v>
      </c>
    </row>
    <row r="39" spans="1:10" ht="16.2" thickBot="1" x14ac:dyDescent="0.35">
      <c r="A39" s="31"/>
      <c r="B39" s="263"/>
      <c r="C39" s="263"/>
      <c r="D39" s="263"/>
      <c r="E39" s="263"/>
      <c r="F39" s="263"/>
      <c r="G39" s="263"/>
      <c r="H39" s="263"/>
      <c r="I39" s="251"/>
      <c r="J39" s="171"/>
    </row>
    <row r="40" spans="1:10" ht="16.2" thickBot="1" x14ac:dyDescent="0.35">
      <c r="A40" s="31"/>
      <c r="B40" s="251"/>
      <c r="C40" s="251"/>
      <c r="D40" s="21">
        <f>SUM(D19:D38)</f>
        <v>23414.57</v>
      </c>
      <c r="E40" s="38"/>
      <c r="F40" s="39">
        <f>SUM(F19:F38)</f>
        <v>13822.74</v>
      </c>
      <c r="G40" s="40">
        <f>SUM(G19:G38)</f>
        <v>14344.109999999999</v>
      </c>
      <c r="H40" s="41">
        <f>SUM(G40/F40)</f>
        <v>1.0377182816142096</v>
      </c>
      <c r="I40" s="251"/>
      <c r="J40" s="170">
        <f>SUM(J19:J38)</f>
        <v>7982.24</v>
      </c>
    </row>
    <row r="41" spans="1:10" ht="16.2" thickBot="1" x14ac:dyDescent="0.35">
      <c r="A41" s="31"/>
      <c r="B41" s="263"/>
      <c r="C41" s="263"/>
      <c r="D41" s="271"/>
      <c r="E41" s="271"/>
      <c r="F41" s="271"/>
      <c r="G41" s="271"/>
      <c r="H41" s="271"/>
      <c r="I41" s="251"/>
      <c r="J41" s="172"/>
    </row>
    <row r="42" spans="1:10" ht="16.2" thickBot="1" x14ac:dyDescent="0.35">
      <c r="A42" s="31"/>
      <c r="B42" s="62"/>
      <c r="C42" s="62"/>
      <c r="D42" s="63" t="s">
        <v>34</v>
      </c>
      <c r="E42" s="251"/>
      <c r="F42" s="26">
        <f>SUM(F15-F40)</f>
        <v>-5124.7800000000007</v>
      </c>
      <c r="G42" s="26">
        <f>SUM(G15-G40)</f>
        <v>927.64000000000124</v>
      </c>
      <c r="H42" s="251"/>
      <c r="I42" s="251"/>
      <c r="J42" s="172"/>
    </row>
    <row r="43" spans="1:10" x14ac:dyDescent="0.3">
      <c r="A43" s="31"/>
      <c r="B43" s="62"/>
      <c r="C43" s="62"/>
      <c r="D43" s="62"/>
      <c r="E43" s="251"/>
      <c r="F43" s="252"/>
      <c r="G43" s="252"/>
      <c r="H43" s="251"/>
      <c r="I43" s="251"/>
      <c r="J43" s="172"/>
    </row>
    <row r="44" spans="1:10" x14ac:dyDescent="0.3">
      <c r="C44" s="27"/>
    </row>
  </sheetData>
  <mergeCells count="21">
    <mergeCell ref="A7:I7"/>
    <mergeCell ref="E17:E38"/>
    <mergeCell ref="E9:E13"/>
    <mergeCell ref="B14:C15"/>
    <mergeCell ref="D14:H14"/>
    <mergeCell ref="I17:I43"/>
    <mergeCell ref="B16:I16"/>
    <mergeCell ref="B17:B18"/>
    <mergeCell ref="H9:H10"/>
    <mergeCell ref="C9:C10"/>
    <mergeCell ref="B9:B10"/>
    <mergeCell ref="H17:H18"/>
    <mergeCell ref="B39:C41"/>
    <mergeCell ref="D41:H41"/>
    <mergeCell ref="D39:H39"/>
    <mergeCell ref="C17:C18"/>
    <mergeCell ref="J9:J11"/>
    <mergeCell ref="H42:H43"/>
    <mergeCell ref="F43:G43"/>
    <mergeCell ref="E42:E43"/>
    <mergeCell ref="J17:J18"/>
  </mergeCells>
  <conditionalFormatting sqref="F42">
    <cfRule type="cellIs" dxfId="18" priority="1" operator="lessThan">
      <formula>0</formula>
    </cfRule>
    <cfRule type="cellIs" dxfId="17" priority="4" operator="lessThan">
      <formula>0</formula>
    </cfRule>
  </conditionalFormatting>
  <conditionalFormatting sqref="G42">
    <cfRule type="cellIs" dxfId="16" priority="2" operator="greaterThan">
      <formula>0</formula>
    </cfRule>
    <cfRule type="cellIs" dxfId="15" priority="3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K46"/>
  <sheetViews>
    <sheetView topLeftCell="A7" workbookViewId="0">
      <selection activeCell="D13" sqref="D13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  <col min="8" max="8" width="10.09765625" bestFit="1" customWidth="1"/>
  </cols>
  <sheetData>
    <row r="7" spans="1:11" ht="25.8" x14ac:dyDescent="0.5">
      <c r="A7" s="28" t="s">
        <v>41</v>
      </c>
    </row>
    <row r="8" spans="1:11" ht="9" customHeight="1" x14ac:dyDescent="0.3"/>
    <row r="9" spans="1:11" ht="21" x14ac:dyDescent="0.4">
      <c r="A9" s="46" t="s">
        <v>42</v>
      </c>
      <c r="B9" s="47" t="s">
        <v>35</v>
      </c>
    </row>
    <row r="10" spans="1:11" ht="21" x14ac:dyDescent="0.4">
      <c r="A10" s="46" t="s">
        <v>1</v>
      </c>
      <c r="B10" s="315">
        <v>44286</v>
      </c>
      <c r="C10" s="315"/>
    </row>
    <row r="11" spans="1:11" ht="13.8" customHeight="1" thickBot="1" x14ac:dyDescent="0.45">
      <c r="A11" s="46"/>
    </row>
    <row r="12" spans="1:11" ht="15.6" customHeight="1" x14ac:dyDescent="0.3">
      <c r="A12" s="283" t="s">
        <v>36</v>
      </c>
      <c r="B12" s="284"/>
      <c r="C12" s="154" t="s">
        <v>133</v>
      </c>
      <c r="D12" s="67" t="s">
        <v>134</v>
      </c>
      <c r="E12" s="295" t="s">
        <v>38</v>
      </c>
    </row>
    <row r="13" spans="1:11" x14ac:dyDescent="0.3">
      <c r="A13" s="309"/>
      <c r="B13" s="310"/>
      <c r="C13" s="68">
        <v>43922</v>
      </c>
      <c r="D13" s="68">
        <v>44286</v>
      </c>
      <c r="E13" s="296"/>
    </row>
    <row r="14" spans="1:11" x14ac:dyDescent="0.3">
      <c r="A14" s="311" t="s">
        <v>64</v>
      </c>
      <c r="B14" s="312"/>
      <c r="C14" s="306">
        <v>6127.32</v>
      </c>
      <c r="D14" s="305">
        <v>6485.97</v>
      </c>
      <c r="E14" s="307">
        <f>SUM(D14-C14)</f>
        <v>358.65000000000055</v>
      </c>
      <c r="H14" s="18"/>
      <c r="K14" s="18"/>
    </row>
    <row r="15" spans="1:11" ht="11.4" customHeight="1" x14ac:dyDescent="0.3">
      <c r="A15" s="311"/>
      <c r="B15" s="312"/>
      <c r="C15" s="306"/>
      <c r="D15" s="305"/>
      <c r="E15" s="308"/>
    </row>
    <row r="16" spans="1:11" ht="15.6" customHeight="1" x14ac:dyDescent="0.3">
      <c r="A16" s="311" t="s">
        <v>65</v>
      </c>
      <c r="B16" s="312"/>
      <c r="C16" s="305">
        <v>0</v>
      </c>
      <c r="D16" s="306">
        <v>8.4</v>
      </c>
      <c r="E16" s="307">
        <f t="shared" ref="E16" si="0">SUM(D16-C16)</f>
        <v>8.4</v>
      </c>
    </row>
    <row r="17" spans="1:5" ht="10.8" customHeight="1" x14ac:dyDescent="0.3">
      <c r="A17" s="311"/>
      <c r="B17" s="312"/>
      <c r="C17" s="305"/>
      <c r="D17" s="306"/>
      <c r="E17" s="308"/>
    </row>
    <row r="18" spans="1:5" ht="25.2" customHeight="1" thickBot="1" x14ac:dyDescent="0.35">
      <c r="A18" s="313" t="s">
        <v>148</v>
      </c>
      <c r="B18" s="314"/>
      <c r="C18" s="180">
        <v>0</v>
      </c>
      <c r="D18" s="181">
        <v>236.61</v>
      </c>
      <c r="E18" s="182">
        <f>SUM(D18-C18)</f>
        <v>236.61</v>
      </c>
    </row>
    <row r="19" spans="1:5" ht="25.2" customHeight="1" thickBot="1" x14ac:dyDescent="0.35">
      <c r="A19" s="285" t="s">
        <v>37</v>
      </c>
      <c r="B19" s="286"/>
      <c r="C19" s="45">
        <f>SUM(C14:C18)</f>
        <v>6127.32</v>
      </c>
      <c r="D19" s="45">
        <f>SUM(D14:D18)</f>
        <v>6730.98</v>
      </c>
      <c r="E19" s="77">
        <f>SUM(D19-C19)</f>
        <v>603.65999999999985</v>
      </c>
    </row>
    <row r="20" spans="1:5" ht="16.2" thickBot="1" x14ac:dyDescent="0.35"/>
    <row r="21" spans="1:5" x14ac:dyDescent="0.3">
      <c r="A21" s="297" t="s">
        <v>39</v>
      </c>
      <c r="B21" s="298"/>
      <c r="C21" s="298"/>
      <c r="D21" s="299"/>
      <c r="E21" s="303">
        <f>'Income 20-21'!H3</f>
        <v>14947.77</v>
      </c>
    </row>
    <row r="22" spans="1:5" ht="5.4" customHeight="1" x14ac:dyDescent="0.3">
      <c r="A22" s="300"/>
      <c r="B22" s="301"/>
      <c r="C22" s="301"/>
      <c r="D22" s="302"/>
      <c r="E22" s="304"/>
    </row>
    <row r="23" spans="1:5" x14ac:dyDescent="0.3">
      <c r="A23" s="289" t="s">
        <v>40</v>
      </c>
      <c r="B23" s="290"/>
      <c r="C23" s="290"/>
      <c r="D23" s="291"/>
      <c r="E23" s="276">
        <f>'Expend 20-21'!AG3</f>
        <v>14344.109999999999</v>
      </c>
    </row>
    <row r="24" spans="1:5" ht="6" customHeight="1" thickBot="1" x14ac:dyDescent="0.35">
      <c r="A24" s="292"/>
      <c r="B24" s="293"/>
      <c r="C24" s="293"/>
      <c r="D24" s="294"/>
      <c r="E24" s="277"/>
    </row>
    <row r="25" spans="1:5" x14ac:dyDescent="0.3">
      <c r="A25" s="278" t="s">
        <v>7</v>
      </c>
      <c r="B25" s="279"/>
      <c r="C25" s="279"/>
      <c r="D25" s="279"/>
      <c r="E25" s="274">
        <f>SUM(E21-E23)</f>
        <v>603.66000000000167</v>
      </c>
    </row>
    <row r="26" spans="1:5" ht="5.4" customHeight="1" thickBot="1" x14ac:dyDescent="0.35">
      <c r="A26" s="280"/>
      <c r="B26" s="281"/>
      <c r="C26" s="281"/>
      <c r="D26" s="281"/>
      <c r="E26" s="282"/>
    </row>
    <row r="27" spans="1:5" ht="16.2" thickBot="1" x14ac:dyDescent="0.35"/>
    <row r="28" spans="1:5" x14ac:dyDescent="0.3">
      <c r="A28" s="283" t="s">
        <v>58</v>
      </c>
      <c r="B28" s="284"/>
      <c r="C28" s="284"/>
      <c r="D28" s="284"/>
      <c r="E28" s="287">
        <f>SUM(E19-E25)</f>
        <v>-1.8189894035458565E-12</v>
      </c>
    </row>
    <row r="29" spans="1:5" ht="18" customHeight="1" thickBot="1" x14ac:dyDescent="0.35">
      <c r="A29" s="285"/>
      <c r="B29" s="286"/>
      <c r="C29" s="286"/>
      <c r="D29" s="286"/>
      <c r="E29" s="288"/>
    </row>
    <row r="31" spans="1:5" x14ac:dyDescent="0.3">
      <c r="A31" s="72" t="s">
        <v>52</v>
      </c>
    </row>
    <row r="32" spans="1:5" ht="16.2" thickBot="1" x14ac:dyDescent="0.35"/>
    <row r="33" spans="1:6" x14ac:dyDescent="0.3">
      <c r="A33" s="73" t="s">
        <v>54</v>
      </c>
      <c r="B33" s="32" t="s">
        <v>55</v>
      </c>
      <c r="C33" s="32" t="s">
        <v>56</v>
      </c>
      <c r="D33" s="32" t="s">
        <v>139</v>
      </c>
      <c r="E33" s="74" t="s">
        <v>57</v>
      </c>
    </row>
    <row r="34" spans="1:6" x14ac:dyDescent="0.3">
      <c r="A34" s="156"/>
      <c r="B34" s="158"/>
      <c r="C34" s="119"/>
      <c r="D34" s="119"/>
      <c r="E34" s="157"/>
      <c r="F34" s="69"/>
    </row>
    <row r="35" spans="1:6" x14ac:dyDescent="0.3">
      <c r="A35" s="75"/>
      <c r="B35" s="70"/>
      <c r="C35" s="71"/>
      <c r="D35" s="71"/>
      <c r="E35" s="76"/>
    </row>
    <row r="36" spans="1:6" x14ac:dyDescent="0.3">
      <c r="A36" s="75"/>
      <c r="B36" s="70"/>
      <c r="C36" s="71"/>
      <c r="D36" s="71"/>
      <c r="E36" s="76"/>
      <c r="F36" s="11"/>
    </row>
    <row r="37" spans="1:6" ht="16.2" thickBot="1" x14ac:dyDescent="0.35">
      <c r="A37" s="159"/>
      <c r="B37" s="160"/>
      <c r="C37" s="161"/>
      <c r="D37" s="161"/>
      <c r="E37" s="162"/>
      <c r="F37" s="69"/>
    </row>
    <row r="38" spans="1:6" ht="16.2" thickBot="1" x14ac:dyDescent="0.35">
      <c r="A38" s="327" t="s">
        <v>53</v>
      </c>
      <c r="B38" s="328"/>
      <c r="C38" s="328"/>
      <c r="D38" s="329"/>
      <c r="E38" s="40">
        <f>SUM(E34:E37)</f>
        <v>0</v>
      </c>
    </row>
    <row r="39" spans="1:6" ht="16.2" thickBot="1" x14ac:dyDescent="0.35"/>
    <row r="40" spans="1:6" ht="15.6" customHeight="1" x14ac:dyDescent="0.3">
      <c r="A40" s="330" t="s">
        <v>59</v>
      </c>
      <c r="B40" s="331"/>
      <c r="C40" s="331"/>
      <c r="D40" s="332"/>
      <c r="E40" s="274">
        <f>SUM(E28-E38)</f>
        <v>-1.8189894035458565E-12</v>
      </c>
    </row>
    <row r="41" spans="1:6" ht="15.6" customHeight="1" thickBot="1" x14ac:dyDescent="0.35">
      <c r="A41" s="333"/>
      <c r="B41" s="334"/>
      <c r="C41" s="334"/>
      <c r="D41" s="335"/>
      <c r="E41" s="275"/>
    </row>
    <row r="42" spans="1:6" ht="16.2" customHeight="1" x14ac:dyDescent="0.3"/>
    <row r="43" spans="1:6" x14ac:dyDescent="0.3">
      <c r="A43" s="320" t="s">
        <v>51</v>
      </c>
      <c r="B43" s="321"/>
      <c r="C43" s="316"/>
      <c r="D43" s="317"/>
    </row>
    <row r="44" spans="1:6" ht="27.6" customHeight="1" x14ac:dyDescent="0.3">
      <c r="A44" s="320"/>
      <c r="B44" s="321"/>
      <c r="C44" s="318"/>
      <c r="D44" s="319"/>
    </row>
    <row r="45" spans="1:6" x14ac:dyDescent="0.3">
      <c r="A45" s="326" t="s">
        <v>1</v>
      </c>
      <c r="B45" s="326"/>
      <c r="C45" s="322">
        <v>44297</v>
      </c>
      <c r="D45" s="323"/>
    </row>
    <row r="46" spans="1:6" x14ac:dyDescent="0.3">
      <c r="A46" s="326"/>
      <c r="B46" s="326"/>
      <c r="C46" s="324"/>
      <c r="D46" s="325"/>
    </row>
  </sheetData>
  <mergeCells count="28">
    <mergeCell ref="B10:C10"/>
    <mergeCell ref="C43:D44"/>
    <mergeCell ref="A43:B44"/>
    <mergeCell ref="C45:D46"/>
    <mergeCell ref="A45:B46"/>
    <mergeCell ref="A19:B19"/>
    <mergeCell ref="A38:D38"/>
    <mergeCell ref="A40:D41"/>
    <mergeCell ref="E12:E13"/>
    <mergeCell ref="A21:D22"/>
    <mergeCell ref="E21:E22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A18:B18"/>
    <mergeCell ref="E40:E41"/>
    <mergeCell ref="E23:E24"/>
    <mergeCell ref="A25:D26"/>
    <mergeCell ref="E25:E26"/>
    <mergeCell ref="A28:D29"/>
    <mergeCell ref="E28:E29"/>
    <mergeCell ref="A23:D24"/>
  </mergeCells>
  <conditionalFormatting sqref="E14:E1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8:E29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ignoredErrors>
    <ignoredError sqref="C19:D1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1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7" sqref="J17"/>
    </sheetView>
  </sheetViews>
  <sheetFormatPr defaultColWidth="11.19921875" defaultRowHeight="15.6" x14ac:dyDescent="0.3"/>
  <cols>
    <col min="1" max="1" width="11.19921875" style="50"/>
    <col min="4" max="4" width="14.8984375" customWidth="1"/>
    <col min="5" max="6" width="12.3984375" customWidth="1"/>
    <col min="7" max="7" width="11" customWidth="1"/>
  </cols>
  <sheetData>
    <row r="1" spans="1:8" x14ac:dyDescent="0.3">
      <c r="A1" s="336"/>
      <c r="B1" s="336"/>
      <c r="C1" s="336"/>
      <c r="D1" s="336"/>
      <c r="E1" s="338" t="s">
        <v>43</v>
      </c>
      <c r="F1" s="338"/>
      <c r="G1" s="338"/>
      <c r="H1" s="310" t="s">
        <v>47</v>
      </c>
    </row>
    <row r="2" spans="1:8" ht="23.4" customHeight="1" thickBot="1" x14ac:dyDescent="0.35">
      <c r="A2" s="337"/>
      <c r="B2" s="337"/>
      <c r="C2" s="337"/>
      <c r="D2" s="337"/>
      <c r="E2" s="338"/>
      <c r="F2" s="338"/>
      <c r="G2" s="338"/>
      <c r="H2" s="310"/>
    </row>
    <row r="3" spans="1:8" ht="16.2" thickBot="1" x14ac:dyDescent="0.35">
      <c r="A3" s="339" t="s">
        <v>46</v>
      </c>
      <c r="B3" s="340"/>
      <c r="C3" s="340"/>
      <c r="D3" s="49" t="s">
        <v>44</v>
      </c>
      <c r="E3" s="48">
        <f>E13</f>
        <v>7900</v>
      </c>
      <c r="F3" s="22">
        <f>F13</f>
        <v>0</v>
      </c>
      <c r="G3" s="22">
        <f>G13</f>
        <v>7047.7699999999995</v>
      </c>
      <c r="H3" s="56">
        <f>SUM(E3:G3)</f>
        <v>14947.77</v>
      </c>
    </row>
    <row r="4" spans="1:8" ht="16.2" thickBot="1" x14ac:dyDescent="0.35">
      <c r="A4" s="341"/>
      <c r="B4" s="342"/>
      <c r="C4" s="342"/>
      <c r="D4" s="100" t="s">
        <v>45</v>
      </c>
      <c r="E4" s="101" t="s">
        <v>20</v>
      </c>
      <c r="F4" s="101" t="s">
        <v>21</v>
      </c>
      <c r="G4" s="102" t="s">
        <v>22</v>
      </c>
    </row>
    <row r="5" spans="1:8" s="23" customFormat="1" ht="28.8" x14ac:dyDescent="0.3">
      <c r="A5" s="92" t="s">
        <v>1</v>
      </c>
      <c r="B5" s="93" t="s">
        <v>15</v>
      </c>
      <c r="C5" s="93" t="s">
        <v>16</v>
      </c>
      <c r="D5" s="93" t="s">
        <v>3</v>
      </c>
      <c r="E5" s="93" t="s">
        <v>18</v>
      </c>
      <c r="F5" s="93" t="s">
        <v>103</v>
      </c>
      <c r="G5" s="94" t="s">
        <v>109</v>
      </c>
    </row>
    <row r="6" spans="1:8" s="55" customFormat="1" ht="16.2" customHeight="1" x14ac:dyDescent="0.3">
      <c r="A6" s="95">
        <v>43924</v>
      </c>
      <c r="B6" s="79" t="s">
        <v>66</v>
      </c>
      <c r="C6" s="51"/>
      <c r="D6" s="79" t="s">
        <v>67</v>
      </c>
      <c r="E6" s="52"/>
      <c r="F6" s="53"/>
      <c r="G6" s="96">
        <v>30</v>
      </c>
    </row>
    <row r="7" spans="1:8" s="55" customFormat="1" ht="16.2" customHeight="1" x14ac:dyDescent="0.3">
      <c r="A7" s="95">
        <v>43951</v>
      </c>
      <c r="B7" s="79" t="s">
        <v>71</v>
      </c>
      <c r="C7" s="79" t="s">
        <v>72</v>
      </c>
      <c r="D7" s="79" t="s">
        <v>73</v>
      </c>
      <c r="E7" s="103">
        <v>3950</v>
      </c>
      <c r="F7" s="54"/>
      <c r="G7" s="96"/>
    </row>
    <row r="8" spans="1:8" s="55" customFormat="1" ht="16.2" customHeight="1" x14ac:dyDescent="0.3">
      <c r="A8" s="95">
        <v>44098</v>
      </c>
      <c r="B8" s="79" t="s">
        <v>71</v>
      </c>
      <c r="C8" s="79" t="s">
        <v>72</v>
      </c>
      <c r="D8" s="79" t="s">
        <v>73</v>
      </c>
      <c r="E8" s="52">
        <v>3950</v>
      </c>
      <c r="F8" s="53"/>
      <c r="G8" s="96"/>
    </row>
    <row r="9" spans="1:8" s="55" customFormat="1" ht="16.2" customHeight="1" x14ac:dyDescent="0.3">
      <c r="A9" s="95">
        <v>44133</v>
      </c>
      <c r="B9" s="79" t="s">
        <v>66</v>
      </c>
      <c r="C9" s="183" t="s">
        <v>79</v>
      </c>
      <c r="D9" s="183" t="s">
        <v>157</v>
      </c>
      <c r="E9" s="52"/>
      <c r="F9" s="53"/>
      <c r="G9" s="96">
        <v>8.4</v>
      </c>
    </row>
    <row r="10" spans="1:8" s="55" customFormat="1" ht="16.2" customHeight="1" x14ac:dyDescent="0.3">
      <c r="A10" s="95">
        <v>44195</v>
      </c>
      <c r="B10" s="179" t="s">
        <v>146</v>
      </c>
      <c r="C10" s="179" t="s">
        <v>145</v>
      </c>
      <c r="D10" s="179" t="s">
        <v>147</v>
      </c>
      <c r="E10" s="52"/>
      <c r="F10" s="53"/>
      <c r="G10" s="96">
        <v>500</v>
      </c>
    </row>
    <row r="11" spans="1:8" s="55" customFormat="1" ht="16.2" customHeight="1" x14ac:dyDescent="0.3">
      <c r="A11" s="95">
        <v>44274</v>
      </c>
      <c r="B11" s="183" t="s">
        <v>152</v>
      </c>
      <c r="C11" s="183" t="s">
        <v>153</v>
      </c>
      <c r="D11" s="183" t="s">
        <v>155</v>
      </c>
      <c r="E11" s="52"/>
      <c r="F11" s="53"/>
      <c r="G11" s="184">
        <v>6509.37</v>
      </c>
    </row>
    <row r="12" spans="1:8" s="55" customFormat="1" ht="16.2" customHeight="1" thickBot="1" x14ac:dyDescent="0.35">
      <c r="A12" s="95"/>
      <c r="B12" s="51"/>
      <c r="C12" s="51"/>
      <c r="D12" s="51"/>
      <c r="E12" s="52"/>
      <c r="F12" s="53"/>
      <c r="G12" s="96"/>
    </row>
    <row r="13" spans="1:8" ht="16.2" thickBot="1" x14ac:dyDescent="0.35">
      <c r="A13" s="97"/>
      <c r="B13" s="98"/>
      <c r="C13" s="98"/>
      <c r="D13" s="99"/>
      <c r="E13" s="135">
        <f>SUM(E6:E12)</f>
        <v>7900</v>
      </c>
      <c r="F13" s="135">
        <f>SUM(F6:F12)</f>
        <v>0</v>
      </c>
      <c r="G13" s="21">
        <f>SUM(G6:G12)</f>
        <v>7047.7699999999995</v>
      </c>
      <c r="H13" s="40">
        <f>SUM(E13:G13)</f>
        <v>14947.77</v>
      </c>
    </row>
    <row r="14" spans="1:8" x14ac:dyDescent="0.3">
      <c r="E14" s="18"/>
      <c r="F14" s="18"/>
      <c r="G14" s="18"/>
    </row>
    <row r="15" spans="1:8" x14ac:dyDescent="0.3">
      <c r="A15" s="343" t="s">
        <v>111</v>
      </c>
      <c r="B15" s="344"/>
      <c r="C15" s="344"/>
      <c r="D15" s="344"/>
      <c r="E15" s="345"/>
      <c r="F15" s="18"/>
      <c r="G15" s="18"/>
    </row>
    <row r="16" spans="1:8" x14ac:dyDescent="0.3">
      <c r="A16" s="124" t="s">
        <v>73</v>
      </c>
      <c r="B16" s="123"/>
      <c r="C16" s="123"/>
      <c r="D16" s="123"/>
      <c r="E16" s="125">
        <f>E13</f>
        <v>7900</v>
      </c>
    </row>
    <row r="17" spans="1:5" x14ac:dyDescent="0.3">
      <c r="A17" s="126" t="s">
        <v>121</v>
      </c>
      <c r="B17" s="127"/>
      <c r="C17" s="127"/>
      <c r="D17" s="127"/>
      <c r="E17" s="128">
        <f>SUM(F3:G3)</f>
        <v>7047.7699999999995</v>
      </c>
    </row>
  </sheetData>
  <mergeCells count="5">
    <mergeCell ref="A1:D2"/>
    <mergeCell ref="E1:G2"/>
    <mergeCell ref="A3:C4"/>
    <mergeCell ref="H1:H2"/>
    <mergeCell ref="A15:E15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9"/>
  <sheetViews>
    <sheetView tabSelected="1" workbookViewId="0">
      <pane xSplit="11" ySplit="5" topLeftCell="X6" activePane="bottomRight" state="frozen"/>
      <selection pane="topRight" activeCell="M1" sqref="M1"/>
      <selection pane="bottomLeft" activeCell="A8" sqref="A8"/>
      <selection pane="bottomRight" activeCell="AI17" sqref="AI17"/>
    </sheetView>
  </sheetViews>
  <sheetFormatPr defaultColWidth="11.19921875" defaultRowHeight="15.6" x14ac:dyDescent="0.3"/>
  <cols>
    <col min="1" max="1" width="10.796875" style="66"/>
    <col min="2" max="2" width="10.796875" style="20"/>
    <col min="3" max="3" width="16.296875" style="19" customWidth="1"/>
    <col min="4" max="4" width="16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2.0976562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8" width="10.09765625" style="16" customWidth="1"/>
    <col min="19" max="19" width="10.19921875" style="16" customWidth="1"/>
    <col min="20" max="20" width="10.19921875" style="15" customWidth="1"/>
    <col min="21" max="21" width="9.296875" style="15" customWidth="1"/>
    <col min="22" max="29" width="10.19921875" style="15" customWidth="1"/>
    <col min="30" max="30" width="11.5" style="15" customWidth="1"/>
    <col min="31" max="31" width="11.5" style="11" customWidth="1"/>
    <col min="32" max="32" width="11.3984375" style="151" customWidth="1"/>
  </cols>
  <sheetData>
    <row r="1" spans="1:33" ht="15.6" customHeight="1" x14ac:dyDescent="0.3">
      <c r="A1" s="356"/>
      <c r="B1" s="356"/>
      <c r="C1" s="356"/>
      <c r="D1" s="356"/>
      <c r="E1" s="2"/>
      <c r="F1" s="2"/>
      <c r="G1" s="2"/>
      <c r="H1" s="2"/>
      <c r="I1" s="2"/>
      <c r="J1" s="2"/>
      <c r="K1" s="2"/>
      <c r="L1" s="209"/>
      <c r="M1" s="350" t="s">
        <v>48</v>
      </c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1"/>
      <c r="AE1" s="348" t="s">
        <v>49</v>
      </c>
      <c r="AF1" s="144"/>
      <c r="AG1" s="348" t="s">
        <v>49</v>
      </c>
    </row>
    <row r="2" spans="1:33" ht="22.8" customHeight="1" thickBot="1" x14ac:dyDescent="0.35">
      <c r="A2" s="356"/>
      <c r="B2" s="356"/>
      <c r="C2" s="356"/>
      <c r="D2" s="356"/>
      <c r="E2" s="2"/>
      <c r="F2" s="2"/>
      <c r="G2" s="2"/>
      <c r="H2" s="2"/>
      <c r="I2" s="2"/>
      <c r="J2" s="2"/>
      <c r="K2" s="2"/>
      <c r="L2" s="209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3"/>
      <c r="AE2" s="355"/>
      <c r="AF2" s="144"/>
      <c r="AG2" s="349"/>
    </row>
    <row r="3" spans="1:33" s="2" customFormat="1" ht="16.2" thickBot="1" x14ac:dyDescent="0.35">
      <c r="A3" s="354" t="s">
        <v>46</v>
      </c>
      <c r="B3" s="354"/>
      <c r="C3" s="354"/>
      <c r="D3" s="60" t="s">
        <v>44</v>
      </c>
      <c r="L3" s="209"/>
      <c r="M3" s="40">
        <f t="shared" ref="M3:AD3" si="0">SUM(M6:M38)</f>
        <v>169.3</v>
      </c>
      <c r="N3" s="40">
        <f t="shared" si="0"/>
        <v>218</v>
      </c>
      <c r="O3" s="40">
        <f t="shared" si="0"/>
        <v>250</v>
      </c>
      <c r="P3" s="40">
        <f t="shared" si="0"/>
        <v>248.7</v>
      </c>
      <c r="Q3" s="40">
        <f t="shared" si="0"/>
        <v>50</v>
      </c>
      <c r="R3" s="40">
        <f t="shared" si="0"/>
        <v>1348.6399999999999</v>
      </c>
      <c r="S3" s="40">
        <f t="shared" si="0"/>
        <v>3200</v>
      </c>
      <c r="T3" s="40">
        <f t="shared" si="0"/>
        <v>553.91999999999996</v>
      </c>
      <c r="U3" s="40">
        <f t="shared" si="0"/>
        <v>0</v>
      </c>
      <c r="V3" s="40">
        <f t="shared" si="0"/>
        <v>1399.1999999999998</v>
      </c>
      <c r="W3" s="40">
        <f t="shared" si="0"/>
        <v>0</v>
      </c>
      <c r="X3" s="40">
        <f t="shared" si="0"/>
        <v>0</v>
      </c>
      <c r="Y3" s="40">
        <f t="shared" si="0"/>
        <v>0</v>
      </c>
      <c r="Z3" s="40">
        <f t="shared" si="0"/>
        <v>0</v>
      </c>
      <c r="AA3" s="40">
        <f t="shared" si="0"/>
        <v>0</v>
      </c>
      <c r="AB3" s="40">
        <f t="shared" si="0"/>
        <v>40</v>
      </c>
      <c r="AC3" s="40">
        <f t="shared" si="0"/>
        <v>15</v>
      </c>
      <c r="AD3" s="40">
        <f t="shared" si="0"/>
        <v>6527.37</v>
      </c>
      <c r="AE3" s="64">
        <f>SUM(M3:AD3)</f>
        <v>14020.13</v>
      </c>
      <c r="AF3" s="145">
        <f>SUM(AF6:AF38)</f>
        <v>323.97999999999996</v>
      </c>
      <c r="AG3" s="12">
        <f>SUM(AE3+AF3)</f>
        <v>14344.109999999999</v>
      </c>
    </row>
    <row r="4" spans="1:33" ht="15.6" customHeight="1" x14ac:dyDescent="0.3">
      <c r="A4" s="354"/>
      <c r="B4" s="354"/>
      <c r="C4" s="354"/>
      <c r="D4" s="61" t="s">
        <v>45</v>
      </c>
      <c r="E4" s="6"/>
      <c r="F4" s="6"/>
      <c r="G4" s="6"/>
      <c r="H4" s="6"/>
      <c r="I4" s="6"/>
      <c r="J4" s="6"/>
      <c r="K4" s="4"/>
      <c r="L4" s="210"/>
      <c r="M4" s="87" t="s">
        <v>23</v>
      </c>
      <c r="N4" s="78" t="s">
        <v>24</v>
      </c>
      <c r="O4" s="88" t="s">
        <v>25</v>
      </c>
      <c r="P4" s="90" t="s">
        <v>26</v>
      </c>
      <c r="Q4" s="86" t="s">
        <v>27</v>
      </c>
      <c r="R4" s="86" t="s">
        <v>28</v>
      </c>
      <c r="S4" s="86" t="s">
        <v>29</v>
      </c>
      <c r="T4" s="86" t="s">
        <v>30</v>
      </c>
      <c r="U4" s="14" t="s">
        <v>31</v>
      </c>
      <c r="V4" s="86" t="s">
        <v>32</v>
      </c>
      <c r="W4" s="14" t="s">
        <v>33</v>
      </c>
      <c r="X4" s="14" t="s">
        <v>88</v>
      </c>
      <c r="Y4" s="14" t="s">
        <v>89</v>
      </c>
      <c r="Z4" s="14" t="s">
        <v>90</v>
      </c>
      <c r="AA4" s="14" t="s">
        <v>91</v>
      </c>
      <c r="AB4" s="14" t="s">
        <v>92</v>
      </c>
      <c r="AC4" s="14" t="s">
        <v>97</v>
      </c>
      <c r="AD4" s="13" t="s">
        <v>98</v>
      </c>
      <c r="AE4" s="57"/>
      <c r="AF4" s="146" t="s">
        <v>33</v>
      </c>
    </row>
    <row r="5" spans="1:33" s="72" customFormat="1" ht="27.6" x14ac:dyDescent="0.3">
      <c r="A5" s="104" t="s">
        <v>1</v>
      </c>
      <c r="B5" s="105" t="s">
        <v>2</v>
      </c>
      <c r="C5" s="106" t="s">
        <v>69</v>
      </c>
      <c r="D5" s="106" t="s">
        <v>3</v>
      </c>
      <c r="E5" s="107"/>
      <c r="F5" s="108"/>
      <c r="G5" s="109"/>
      <c r="H5" s="109"/>
      <c r="I5" s="109"/>
      <c r="J5" s="107"/>
      <c r="K5" s="110"/>
      <c r="L5" s="208" t="s">
        <v>158</v>
      </c>
      <c r="M5" s="111" t="s">
        <v>63</v>
      </c>
      <c r="N5" s="112" t="s">
        <v>13</v>
      </c>
      <c r="O5" s="113" t="s">
        <v>85</v>
      </c>
      <c r="P5" s="113" t="s">
        <v>86</v>
      </c>
      <c r="Q5" s="111" t="s">
        <v>87</v>
      </c>
      <c r="R5" s="113" t="s">
        <v>4</v>
      </c>
      <c r="S5" s="113" t="s">
        <v>77</v>
      </c>
      <c r="T5" s="114" t="s">
        <v>107</v>
      </c>
      <c r="U5" s="115" t="s">
        <v>106</v>
      </c>
      <c r="V5" s="111" t="s">
        <v>105</v>
      </c>
      <c r="W5" s="116" t="s">
        <v>94</v>
      </c>
      <c r="X5" s="117" t="s">
        <v>82</v>
      </c>
      <c r="Y5" s="116" t="s">
        <v>83</v>
      </c>
      <c r="Z5" s="117" t="s">
        <v>95</v>
      </c>
      <c r="AA5" s="116" t="s">
        <v>84</v>
      </c>
      <c r="AB5" s="116" t="s">
        <v>96</v>
      </c>
      <c r="AC5" s="116" t="s">
        <v>99</v>
      </c>
      <c r="AD5" s="116" t="s">
        <v>100</v>
      </c>
      <c r="AE5" s="118"/>
      <c r="AF5" s="147" t="s">
        <v>5</v>
      </c>
    </row>
    <row r="6" spans="1:33" x14ac:dyDescent="0.3">
      <c r="A6" s="65">
        <v>43924</v>
      </c>
      <c r="B6" s="20" t="s">
        <v>68</v>
      </c>
      <c r="C6" s="19" t="s">
        <v>74</v>
      </c>
      <c r="D6" s="80" t="s">
        <v>70</v>
      </c>
      <c r="E6" s="7"/>
      <c r="F6" s="5"/>
      <c r="G6" s="5"/>
      <c r="H6" s="5"/>
      <c r="I6" s="5"/>
      <c r="J6" s="5"/>
      <c r="L6" s="155">
        <f t="shared" ref="L6:L10" si="1">SUM(M6:AF6)</f>
        <v>138.62</v>
      </c>
      <c r="M6" s="82"/>
      <c r="O6" s="83"/>
      <c r="Q6" s="84"/>
      <c r="R6" s="84"/>
      <c r="S6" s="84"/>
      <c r="T6" s="83"/>
      <c r="U6" s="82"/>
      <c r="V6" s="84">
        <v>116.6</v>
      </c>
      <c r="W6" s="82"/>
      <c r="X6" s="82"/>
      <c r="Y6" s="82"/>
      <c r="Z6" s="82"/>
      <c r="AA6" s="82"/>
      <c r="AB6" s="82"/>
      <c r="AC6" s="82"/>
      <c r="AE6" s="58"/>
      <c r="AF6" s="153">
        <v>22.02</v>
      </c>
      <c r="AG6" s="413" t="s">
        <v>193</v>
      </c>
    </row>
    <row r="7" spans="1:33" x14ac:dyDescent="0.3">
      <c r="A7" s="65">
        <v>43924</v>
      </c>
      <c r="B7" s="20">
        <v>100060</v>
      </c>
      <c r="C7" s="19" t="s">
        <v>128</v>
      </c>
      <c r="D7" s="80" t="s">
        <v>13</v>
      </c>
      <c r="E7" s="7"/>
      <c r="F7" s="5"/>
      <c r="G7" s="5"/>
      <c r="H7" s="5"/>
      <c r="I7" s="5"/>
      <c r="J7" s="5"/>
      <c r="L7" s="155">
        <f t="shared" si="1"/>
        <v>218</v>
      </c>
      <c r="M7" s="82"/>
      <c r="N7" s="84">
        <v>218</v>
      </c>
      <c r="O7" s="83"/>
      <c r="Q7" s="84"/>
      <c r="R7" s="84"/>
      <c r="S7" s="84"/>
      <c r="T7" s="89"/>
      <c r="U7" s="82"/>
      <c r="V7" s="84"/>
      <c r="W7" s="82"/>
      <c r="X7" s="82"/>
      <c r="Y7" s="82"/>
      <c r="Z7" s="82"/>
      <c r="AA7" s="82"/>
      <c r="AB7" s="82"/>
      <c r="AC7" s="82"/>
      <c r="AE7" s="58"/>
      <c r="AF7" s="148"/>
    </row>
    <row r="8" spans="1:33" x14ac:dyDescent="0.3">
      <c r="A8" s="65">
        <v>43955</v>
      </c>
      <c r="B8" s="20" t="s">
        <v>68</v>
      </c>
      <c r="C8" s="19" t="s">
        <v>74</v>
      </c>
      <c r="D8" s="80" t="s">
        <v>70</v>
      </c>
      <c r="E8" s="7"/>
      <c r="F8" s="5"/>
      <c r="G8" s="5"/>
      <c r="H8" s="5"/>
      <c r="I8" s="5"/>
      <c r="J8" s="5"/>
      <c r="L8" s="155">
        <f t="shared" si="1"/>
        <v>138.62</v>
      </c>
      <c r="M8" s="82"/>
      <c r="O8" s="83"/>
      <c r="Q8" s="84"/>
      <c r="R8" s="84"/>
      <c r="S8" s="84"/>
      <c r="T8" s="83"/>
      <c r="U8" s="82"/>
      <c r="V8" s="84">
        <v>116.6</v>
      </c>
      <c r="W8" s="82"/>
      <c r="X8" s="82"/>
      <c r="Y8" s="82"/>
      <c r="Z8" s="82"/>
      <c r="AA8" s="82"/>
      <c r="AB8" s="82"/>
      <c r="AC8" s="82"/>
      <c r="AE8" s="58"/>
      <c r="AF8" s="153">
        <v>22.02</v>
      </c>
      <c r="AG8" s="413" t="s">
        <v>193</v>
      </c>
    </row>
    <row r="9" spans="1:33" x14ac:dyDescent="0.3">
      <c r="A9" s="65">
        <v>43985</v>
      </c>
      <c r="B9" s="20" t="s">
        <v>68</v>
      </c>
      <c r="C9" s="19" t="s">
        <v>74</v>
      </c>
      <c r="D9" s="80" t="s">
        <v>70</v>
      </c>
      <c r="E9" s="7"/>
      <c r="F9" s="5"/>
      <c r="G9" s="5"/>
      <c r="H9" s="5"/>
      <c r="I9" s="5"/>
      <c r="J9" s="5"/>
      <c r="L9" s="155">
        <f t="shared" si="1"/>
        <v>138.62</v>
      </c>
      <c r="M9" s="82"/>
      <c r="O9" s="83"/>
      <c r="Q9" s="84"/>
      <c r="R9" s="84"/>
      <c r="S9" s="84"/>
      <c r="T9" s="83"/>
      <c r="U9" s="82"/>
      <c r="V9" s="84">
        <v>116.6</v>
      </c>
      <c r="W9" s="82"/>
      <c r="X9" s="82"/>
      <c r="Y9" s="82"/>
      <c r="Z9" s="82"/>
      <c r="AA9" s="82"/>
      <c r="AB9" s="82"/>
      <c r="AC9" s="82"/>
      <c r="AE9" s="58"/>
      <c r="AF9" s="153">
        <v>22.02</v>
      </c>
      <c r="AG9" s="413" t="s">
        <v>193</v>
      </c>
    </row>
    <row r="10" spans="1:33" x14ac:dyDescent="0.3">
      <c r="A10" s="65">
        <v>44015</v>
      </c>
      <c r="B10" s="20" t="s">
        <v>68</v>
      </c>
      <c r="C10" s="19" t="s">
        <v>74</v>
      </c>
      <c r="D10" s="80" t="s">
        <v>70</v>
      </c>
      <c r="E10" s="7"/>
      <c r="F10" s="5"/>
      <c r="G10" s="5"/>
      <c r="H10" s="5"/>
      <c r="I10" s="5"/>
      <c r="J10" s="5"/>
      <c r="L10" s="155">
        <f t="shared" si="1"/>
        <v>138.62</v>
      </c>
      <c r="M10" s="82"/>
      <c r="O10" s="84"/>
      <c r="Q10" s="84"/>
      <c r="R10" s="84"/>
      <c r="S10" s="84"/>
      <c r="T10" s="84"/>
      <c r="U10" s="82"/>
      <c r="V10" s="84">
        <v>116.6</v>
      </c>
      <c r="W10" s="82"/>
      <c r="X10" s="82"/>
      <c r="Y10" s="82"/>
      <c r="Z10" s="82"/>
      <c r="AA10" s="82"/>
      <c r="AB10" s="82"/>
      <c r="AC10" s="85"/>
      <c r="AE10" s="58"/>
      <c r="AF10" s="153">
        <v>22.02</v>
      </c>
      <c r="AG10" s="413" t="s">
        <v>193</v>
      </c>
    </row>
    <row r="11" spans="1:33" x14ac:dyDescent="0.3">
      <c r="A11" s="65">
        <v>44046</v>
      </c>
      <c r="B11" s="20" t="s">
        <v>68</v>
      </c>
      <c r="C11" s="19" t="s">
        <v>74</v>
      </c>
      <c r="D11" s="80" t="s">
        <v>70</v>
      </c>
      <c r="E11" s="7"/>
      <c r="F11" s="5"/>
      <c r="G11" s="5"/>
      <c r="H11" s="5"/>
      <c r="I11" s="5"/>
      <c r="J11" s="5"/>
      <c r="L11" s="155">
        <f>SUM(M11:AF11)</f>
        <v>138.62</v>
      </c>
      <c r="M11" s="85"/>
      <c r="O11" s="84"/>
      <c r="Q11" s="84"/>
      <c r="R11" s="84"/>
      <c r="S11" s="84"/>
      <c r="T11" s="84"/>
      <c r="U11" s="82"/>
      <c r="V11" s="84">
        <v>116.6</v>
      </c>
      <c r="W11" s="82"/>
      <c r="X11" s="82"/>
      <c r="Y11" s="82"/>
      <c r="Z11" s="82"/>
      <c r="AA11" s="82"/>
      <c r="AB11" s="82"/>
      <c r="AC11" s="82"/>
      <c r="AE11" s="58"/>
      <c r="AF11" s="153">
        <v>22.02</v>
      </c>
      <c r="AG11" s="413" t="s">
        <v>193</v>
      </c>
    </row>
    <row r="12" spans="1:33" x14ac:dyDescent="0.3">
      <c r="A12" s="65">
        <v>44044</v>
      </c>
      <c r="B12" s="136">
        <v>100061</v>
      </c>
      <c r="C12" s="346" t="s">
        <v>129</v>
      </c>
      <c r="D12" s="347"/>
      <c r="E12" s="7"/>
      <c r="F12" s="5"/>
      <c r="G12" s="5"/>
      <c r="H12" s="5"/>
      <c r="I12" s="5"/>
      <c r="J12" s="5"/>
      <c r="L12" s="166"/>
      <c r="M12" s="137"/>
      <c r="N12" s="138"/>
      <c r="O12" s="139"/>
      <c r="P12" s="138"/>
      <c r="Q12" s="139"/>
      <c r="R12" s="139"/>
      <c r="S12" s="139"/>
      <c r="T12" s="139"/>
      <c r="U12" s="140"/>
      <c r="V12" s="139"/>
      <c r="W12" s="140"/>
      <c r="X12" s="140"/>
      <c r="Y12" s="140"/>
      <c r="Z12" s="140"/>
      <c r="AA12" s="140"/>
      <c r="AB12" s="140"/>
      <c r="AC12" s="140"/>
      <c r="AD12" s="141"/>
      <c r="AE12" s="58"/>
      <c r="AF12" s="148"/>
    </row>
    <row r="13" spans="1:33" x14ac:dyDescent="0.3">
      <c r="A13" s="65">
        <v>44064</v>
      </c>
      <c r="B13" s="20">
        <v>100065</v>
      </c>
      <c r="C13" s="19" t="s">
        <v>75</v>
      </c>
      <c r="D13" s="80" t="s">
        <v>61</v>
      </c>
      <c r="E13" s="7"/>
      <c r="F13" s="5"/>
      <c r="G13" s="5"/>
      <c r="H13" s="5"/>
      <c r="I13" s="5"/>
      <c r="J13" s="5"/>
      <c r="L13" s="155">
        <f t="shared" ref="L13:L37" si="2">SUM(M13:AF13)</f>
        <v>250</v>
      </c>
      <c r="M13" s="82"/>
      <c r="O13" s="84">
        <v>250</v>
      </c>
      <c r="Q13" s="84"/>
      <c r="R13" s="84"/>
      <c r="S13" s="84"/>
      <c r="T13" s="84"/>
      <c r="U13" s="85"/>
      <c r="V13" s="84"/>
      <c r="W13" s="85"/>
      <c r="X13" s="85"/>
      <c r="Y13" s="85"/>
      <c r="Z13" s="85"/>
      <c r="AA13" s="85"/>
      <c r="AB13" s="85"/>
      <c r="AC13" s="82"/>
      <c r="AE13" s="58"/>
      <c r="AF13" s="148"/>
    </row>
    <row r="14" spans="1:33" x14ac:dyDescent="0.3">
      <c r="A14" s="65">
        <v>44064</v>
      </c>
      <c r="B14" s="20">
        <v>100064</v>
      </c>
      <c r="C14" s="19" t="s">
        <v>60</v>
      </c>
      <c r="D14" s="80" t="s">
        <v>76</v>
      </c>
      <c r="E14" s="7"/>
      <c r="F14" s="5"/>
      <c r="G14" s="5"/>
      <c r="H14" s="5"/>
      <c r="I14" s="5"/>
      <c r="J14" s="5"/>
      <c r="L14" s="155">
        <f t="shared" si="2"/>
        <v>60</v>
      </c>
      <c r="M14" s="82"/>
      <c r="O14" s="84"/>
      <c r="Q14" s="84">
        <v>50</v>
      </c>
      <c r="S14" s="84"/>
      <c r="T14" s="84"/>
      <c r="U14" s="82"/>
      <c r="V14" s="83"/>
      <c r="W14" s="82"/>
      <c r="X14" s="82"/>
      <c r="Y14" s="82"/>
      <c r="Z14" s="82"/>
      <c r="AA14" s="82"/>
      <c r="AB14" s="82"/>
      <c r="AC14" s="82"/>
      <c r="AE14" s="58"/>
      <c r="AF14" s="153">
        <v>10</v>
      </c>
      <c r="AG14" s="413" t="s">
        <v>192</v>
      </c>
    </row>
    <row r="15" spans="1:33" x14ac:dyDescent="0.3">
      <c r="A15" s="65">
        <v>44077</v>
      </c>
      <c r="B15" s="20" t="s">
        <v>68</v>
      </c>
      <c r="C15" s="19" t="s">
        <v>74</v>
      </c>
      <c r="D15" s="80" t="s">
        <v>70</v>
      </c>
      <c r="E15" s="7"/>
      <c r="F15" s="5"/>
      <c r="G15" s="5"/>
      <c r="H15" s="5"/>
      <c r="I15" s="5"/>
      <c r="J15" s="5"/>
      <c r="L15" s="155">
        <f t="shared" si="2"/>
        <v>138.62</v>
      </c>
      <c r="M15" s="82"/>
      <c r="O15" s="84"/>
      <c r="Q15" s="84"/>
      <c r="R15" s="84"/>
      <c r="S15" s="84"/>
      <c r="T15" s="84"/>
      <c r="U15" s="85"/>
      <c r="V15" s="84">
        <v>116.6</v>
      </c>
      <c r="W15" s="85"/>
      <c r="X15" s="85"/>
      <c r="Y15" s="85"/>
      <c r="Z15" s="85"/>
      <c r="AA15" s="85"/>
      <c r="AB15" s="85"/>
      <c r="AC15" s="82"/>
      <c r="AE15" s="58"/>
      <c r="AF15" s="153">
        <v>22.02</v>
      </c>
      <c r="AG15" s="413" t="s">
        <v>193</v>
      </c>
    </row>
    <row r="16" spans="1:33" x14ac:dyDescent="0.3">
      <c r="A16" s="65">
        <v>44089</v>
      </c>
      <c r="B16" s="20">
        <v>100066</v>
      </c>
      <c r="C16" s="19" t="s">
        <v>62</v>
      </c>
      <c r="D16" s="80" t="s">
        <v>77</v>
      </c>
      <c r="E16" s="7"/>
      <c r="F16" s="5"/>
      <c r="G16" s="5"/>
      <c r="H16" s="5"/>
      <c r="I16" s="5"/>
      <c r="J16" s="5"/>
      <c r="L16" s="155">
        <f t="shared" si="2"/>
        <v>3200</v>
      </c>
      <c r="M16" s="82"/>
      <c r="O16" s="83"/>
      <c r="Q16" s="84"/>
      <c r="R16" s="84"/>
      <c r="S16" s="84">
        <v>3200</v>
      </c>
      <c r="T16" s="83"/>
      <c r="U16" s="82"/>
      <c r="V16" s="84"/>
      <c r="W16" s="82"/>
      <c r="X16" s="82"/>
      <c r="Y16" s="82"/>
      <c r="Z16" s="82"/>
      <c r="AA16" s="82"/>
      <c r="AB16" s="82"/>
      <c r="AC16" s="82"/>
      <c r="AE16" s="58"/>
      <c r="AF16" s="148"/>
    </row>
    <row r="17" spans="1:33" x14ac:dyDescent="0.3">
      <c r="A17" s="65">
        <v>44097</v>
      </c>
      <c r="B17" s="20">
        <v>100062</v>
      </c>
      <c r="C17" s="81" t="s">
        <v>63</v>
      </c>
      <c r="D17" s="80" t="s">
        <v>78</v>
      </c>
      <c r="E17" s="7"/>
      <c r="F17" s="5"/>
      <c r="G17" s="5"/>
      <c r="H17" s="5"/>
      <c r="I17" s="5"/>
      <c r="J17" s="5"/>
      <c r="L17" s="155">
        <f t="shared" si="2"/>
        <v>169.3</v>
      </c>
      <c r="M17" s="84">
        <v>169.3</v>
      </c>
      <c r="O17" s="84"/>
      <c r="Q17" s="84"/>
      <c r="R17" s="84"/>
      <c r="T17" s="84"/>
      <c r="U17" s="85"/>
      <c r="V17" s="84"/>
      <c r="W17" s="85"/>
      <c r="X17" s="85"/>
      <c r="Y17" s="85"/>
      <c r="Z17" s="85"/>
      <c r="AA17" s="85"/>
      <c r="AB17" s="85"/>
      <c r="AC17" s="82"/>
      <c r="AE17" s="58"/>
      <c r="AF17" s="148"/>
    </row>
    <row r="18" spans="1:33" x14ac:dyDescent="0.3">
      <c r="A18" s="65">
        <v>44110</v>
      </c>
      <c r="B18" s="20" t="s">
        <v>68</v>
      </c>
      <c r="C18" s="19" t="s">
        <v>74</v>
      </c>
      <c r="D18" s="80" t="s">
        <v>70</v>
      </c>
      <c r="E18" s="7"/>
      <c r="F18" s="5"/>
      <c r="G18" s="5"/>
      <c r="H18" s="5"/>
      <c r="I18" s="5"/>
      <c r="J18" s="5"/>
      <c r="L18" s="155">
        <f t="shared" si="2"/>
        <v>138.62</v>
      </c>
      <c r="M18" s="85"/>
      <c r="O18" s="84"/>
      <c r="Q18" s="84"/>
      <c r="R18" s="84"/>
      <c r="S18" s="84"/>
      <c r="T18" s="84"/>
      <c r="U18" s="82"/>
      <c r="V18" s="84">
        <v>116.6</v>
      </c>
      <c r="W18" s="82"/>
      <c r="X18" s="82"/>
      <c r="Y18" s="82"/>
      <c r="Z18" s="82"/>
      <c r="AA18" s="82"/>
      <c r="AB18" s="82"/>
      <c r="AC18" s="82"/>
      <c r="AE18" s="58"/>
      <c r="AF18" s="153">
        <v>22.02</v>
      </c>
      <c r="AG18" s="413" t="s">
        <v>193</v>
      </c>
    </row>
    <row r="19" spans="1:33" x14ac:dyDescent="0.3">
      <c r="A19" s="65">
        <v>44123</v>
      </c>
      <c r="B19" s="20">
        <v>100063</v>
      </c>
      <c r="C19" s="19" t="s">
        <v>79</v>
      </c>
      <c r="D19" s="80" t="s">
        <v>80</v>
      </c>
      <c r="E19" s="7"/>
      <c r="F19" s="5"/>
      <c r="G19" s="5"/>
      <c r="H19" s="5"/>
      <c r="I19" s="5"/>
      <c r="J19" s="5"/>
      <c r="L19" s="155">
        <f t="shared" si="2"/>
        <v>8.4</v>
      </c>
      <c r="M19" s="82"/>
      <c r="O19" s="84"/>
      <c r="P19" s="84"/>
      <c r="Q19" s="83"/>
      <c r="R19" s="84"/>
      <c r="S19" s="84"/>
      <c r="T19" s="84">
        <v>8.4</v>
      </c>
      <c r="U19" s="82"/>
      <c r="V19" s="82"/>
      <c r="W19" s="82"/>
      <c r="X19" s="82"/>
      <c r="Y19" s="82"/>
      <c r="Z19" s="82"/>
      <c r="AA19" s="82"/>
      <c r="AB19" s="82"/>
      <c r="AC19" s="82"/>
      <c r="AE19" s="58"/>
      <c r="AF19" s="148"/>
    </row>
    <row r="20" spans="1:33" x14ac:dyDescent="0.3">
      <c r="A20" s="65">
        <v>44138</v>
      </c>
      <c r="B20" s="20" t="s">
        <v>68</v>
      </c>
      <c r="C20" s="19" t="s">
        <v>74</v>
      </c>
      <c r="D20" s="80" t="s">
        <v>70</v>
      </c>
      <c r="E20" s="7"/>
      <c r="F20" s="5"/>
      <c r="G20" s="5"/>
      <c r="H20" s="5"/>
      <c r="I20" s="5"/>
      <c r="J20" s="5"/>
      <c r="L20" s="155">
        <f t="shared" si="2"/>
        <v>138.62</v>
      </c>
      <c r="M20" s="82"/>
      <c r="O20" s="84"/>
      <c r="P20" s="84"/>
      <c r="Q20" s="83"/>
      <c r="R20" s="84"/>
      <c r="S20" s="84"/>
      <c r="T20" s="84"/>
      <c r="U20" s="82"/>
      <c r="V20" s="84">
        <v>116.6</v>
      </c>
      <c r="W20" s="82"/>
      <c r="X20" s="82"/>
      <c r="Y20" s="82"/>
      <c r="Z20" s="82"/>
      <c r="AA20" s="82"/>
      <c r="AB20" s="82"/>
      <c r="AC20" s="82"/>
      <c r="AE20" s="58"/>
      <c r="AF20" s="153">
        <v>22.02</v>
      </c>
      <c r="AG20" s="413" t="s">
        <v>193</v>
      </c>
    </row>
    <row r="21" spans="1:33" x14ac:dyDescent="0.3">
      <c r="A21" s="65">
        <v>44161</v>
      </c>
      <c r="B21" s="20">
        <v>100067</v>
      </c>
      <c r="C21" s="19" t="s">
        <v>130</v>
      </c>
      <c r="D21" s="80" t="s">
        <v>131</v>
      </c>
      <c r="E21" s="7"/>
      <c r="F21" s="5"/>
      <c r="G21" s="5"/>
      <c r="H21" s="5"/>
      <c r="I21" s="5"/>
      <c r="J21" s="5"/>
      <c r="L21" s="155">
        <f t="shared" si="2"/>
        <v>268.85000000000002</v>
      </c>
      <c r="M21" s="82"/>
      <c r="O21" s="84"/>
      <c r="P21" s="84"/>
      <c r="Q21" s="84"/>
      <c r="R21" s="84">
        <v>200.85</v>
      </c>
      <c r="S21" s="84"/>
      <c r="T21" s="84">
        <v>28</v>
      </c>
      <c r="U21" s="82"/>
      <c r="V21" s="82"/>
      <c r="W21" s="82"/>
      <c r="X21" s="82"/>
      <c r="Y21" s="82"/>
      <c r="Z21" s="82"/>
      <c r="AA21" s="82"/>
      <c r="AB21" s="82">
        <v>40</v>
      </c>
      <c r="AC21" s="82"/>
      <c r="AD21" s="44"/>
      <c r="AE21" s="59"/>
      <c r="AF21" s="148"/>
    </row>
    <row r="22" spans="1:33" x14ac:dyDescent="0.3">
      <c r="A22" s="65">
        <v>44173</v>
      </c>
      <c r="B22" s="20" t="s">
        <v>68</v>
      </c>
      <c r="C22" s="19" t="s">
        <v>74</v>
      </c>
      <c r="D22" s="80" t="s">
        <v>70</v>
      </c>
      <c r="E22" s="7"/>
      <c r="F22" s="5"/>
      <c r="G22" s="5"/>
      <c r="H22" s="5"/>
      <c r="I22" s="5"/>
      <c r="J22" s="5"/>
      <c r="L22" s="155">
        <f t="shared" si="2"/>
        <v>138.62</v>
      </c>
      <c r="M22" s="82"/>
      <c r="O22" s="84"/>
      <c r="P22" s="84"/>
      <c r="Q22" s="84"/>
      <c r="R22" s="84"/>
      <c r="S22" s="84"/>
      <c r="T22" s="84"/>
      <c r="U22" s="82"/>
      <c r="V22" s="84">
        <v>116.6</v>
      </c>
      <c r="W22" s="82"/>
      <c r="X22" s="82"/>
      <c r="Y22" s="82"/>
      <c r="Z22" s="82"/>
      <c r="AA22" s="82"/>
      <c r="AB22" s="82"/>
      <c r="AC22" s="82"/>
      <c r="AD22" s="44"/>
      <c r="AE22" s="59"/>
      <c r="AF22" s="153">
        <v>22.02</v>
      </c>
      <c r="AG22" s="413" t="s">
        <v>193</v>
      </c>
    </row>
    <row r="23" spans="1:33" x14ac:dyDescent="0.3">
      <c r="A23" s="65">
        <v>44187</v>
      </c>
      <c r="B23" s="20">
        <v>100068</v>
      </c>
      <c r="C23" s="19" t="s">
        <v>130</v>
      </c>
      <c r="D23" s="19" t="s">
        <v>131</v>
      </c>
      <c r="E23" s="7"/>
      <c r="F23" s="5"/>
      <c r="G23" s="5"/>
      <c r="H23" s="5"/>
      <c r="I23" s="5"/>
      <c r="J23" s="5"/>
      <c r="L23" s="155">
        <f t="shared" si="2"/>
        <v>319.55</v>
      </c>
      <c r="R23" s="84">
        <v>319.55</v>
      </c>
      <c r="AE23" s="58"/>
      <c r="AF23" s="148"/>
    </row>
    <row r="24" spans="1:33" x14ac:dyDescent="0.3">
      <c r="A24" s="65">
        <v>44195</v>
      </c>
      <c r="B24" s="136">
        <v>100069</v>
      </c>
      <c r="C24" s="346" t="s">
        <v>129</v>
      </c>
      <c r="D24" s="347"/>
      <c r="E24" s="7"/>
      <c r="F24" s="5"/>
      <c r="G24" s="5"/>
      <c r="H24" s="5"/>
      <c r="I24" s="5"/>
      <c r="J24" s="5"/>
      <c r="L24" s="166"/>
      <c r="M24" s="137"/>
      <c r="N24" s="138"/>
      <c r="O24" s="139"/>
      <c r="P24" s="138"/>
      <c r="Q24" s="139"/>
      <c r="R24" s="139"/>
      <c r="S24" s="139"/>
      <c r="T24" s="139"/>
      <c r="U24" s="140"/>
      <c r="V24" s="139"/>
      <c r="W24" s="140"/>
      <c r="X24" s="140"/>
      <c r="Y24" s="140"/>
      <c r="Z24" s="140"/>
      <c r="AA24" s="140"/>
      <c r="AB24" s="140"/>
      <c r="AC24" s="140"/>
      <c r="AD24" s="141"/>
      <c r="AE24" s="58"/>
      <c r="AF24" s="148"/>
    </row>
    <row r="25" spans="1:33" x14ac:dyDescent="0.3">
      <c r="A25" s="65">
        <v>44195</v>
      </c>
      <c r="B25" s="20">
        <v>100070</v>
      </c>
      <c r="C25" s="19" t="s">
        <v>135</v>
      </c>
      <c r="D25" s="19" t="s">
        <v>140</v>
      </c>
      <c r="E25" s="7"/>
      <c r="F25" s="5"/>
      <c r="G25" s="5"/>
      <c r="H25" s="5"/>
      <c r="I25" s="5"/>
      <c r="J25" s="5"/>
      <c r="L25" s="155">
        <f t="shared" si="2"/>
        <v>500</v>
      </c>
      <c r="T25" s="15">
        <v>500</v>
      </c>
      <c r="AE25" s="58"/>
      <c r="AF25" s="148"/>
    </row>
    <row r="26" spans="1:33" x14ac:dyDescent="0.3">
      <c r="A26" s="65">
        <v>44195</v>
      </c>
      <c r="B26" s="20">
        <v>100071</v>
      </c>
      <c r="C26" s="19" t="s">
        <v>130</v>
      </c>
      <c r="D26" s="19" t="s">
        <v>136</v>
      </c>
      <c r="E26" s="7"/>
      <c r="F26" s="5"/>
      <c r="G26" s="5"/>
      <c r="H26" s="5"/>
      <c r="I26" s="5"/>
      <c r="J26" s="5"/>
      <c r="L26" s="155">
        <f t="shared" si="2"/>
        <v>226.85</v>
      </c>
      <c r="R26" s="16">
        <v>226.85</v>
      </c>
      <c r="AE26" s="58"/>
      <c r="AF26" s="148"/>
    </row>
    <row r="27" spans="1:33" x14ac:dyDescent="0.3">
      <c r="A27" s="65">
        <v>44195</v>
      </c>
      <c r="B27" s="20">
        <v>100072</v>
      </c>
      <c r="C27" s="19" t="s">
        <v>137</v>
      </c>
      <c r="D27" s="19" t="s">
        <v>138</v>
      </c>
      <c r="E27" s="7"/>
      <c r="F27" s="5"/>
      <c r="G27" s="5"/>
      <c r="H27" s="5"/>
      <c r="I27" s="5"/>
      <c r="J27" s="5"/>
      <c r="L27" s="155">
        <f t="shared" si="2"/>
        <v>298.44</v>
      </c>
      <c r="P27" s="16">
        <v>248.7</v>
      </c>
      <c r="AE27" s="58"/>
      <c r="AF27" s="153">
        <v>49.74</v>
      </c>
      <c r="AG27" s="413" t="s">
        <v>192</v>
      </c>
    </row>
    <row r="28" spans="1:33" x14ac:dyDescent="0.3">
      <c r="A28" s="65">
        <v>44200</v>
      </c>
      <c r="B28" s="20" t="s">
        <v>68</v>
      </c>
      <c r="C28" s="19" t="s">
        <v>74</v>
      </c>
      <c r="D28" s="80" t="s">
        <v>70</v>
      </c>
      <c r="E28" s="7"/>
      <c r="F28" s="5"/>
      <c r="G28" s="5"/>
      <c r="H28" s="5"/>
      <c r="I28" s="5"/>
      <c r="J28" s="5"/>
      <c r="L28" s="155">
        <f t="shared" si="2"/>
        <v>138.62</v>
      </c>
      <c r="V28" s="84">
        <v>116.6</v>
      </c>
      <c r="AE28" s="58"/>
      <c r="AF28" s="153">
        <v>22.02</v>
      </c>
      <c r="AG28" s="413" t="s">
        <v>192</v>
      </c>
    </row>
    <row r="29" spans="1:33" x14ac:dyDescent="0.3">
      <c r="A29" s="65">
        <v>44230</v>
      </c>
      <c r="B29" s="20">
        <v>100073</v>
      </c>
      <c r="C29" s="19" t="s">
        <v>130</v>
      </c>
      <c r="D29" s="167" t="s">
        <v>141</v>
      </c>
      <c r="E29" s="7"/>
      <c r="F29" s="5"/>
      <c r="G29" s="5"/>
      <c r="H29" s="5"/>
      <c r="I29" s="5"/>
      <c r="J29" s="5"/>
      <c r="L29" s="155">
        <f t="shared" si="2"/>
        <v>365.12</v>
      </c>
      <c r="R29" s="16">
        <v>356</v>
      </c>
      <c r="T29" s="15">
        <v>9.1199999999999992</v>
      </c>
      <c r="AE29" s="58"/>
      <c r="AF29" s="148"/>
    </row>
    <row r="30" spans="1:33" x14ac:dyDescent="0.3">
      <c r="A30" s="65">
        <v>44230</v>
      </c>
      <c r="B30" s="20">
        <v>100074</v>
      </c>
      <c r="C30" s="19" t="s">
        <v>79</v>
      </c>
      <c r="D30" s="19" t="s">
        <v>80</v>
      </c>
      <c r="E30" s="7"/>
      <c r="F30" s="5"/>
      <c r="G30" s="5"/>
      <c r="H30" s="5"/>
      <c r="I30" s="5"/>
      <c r="J30" s="5"/>
      <c r="L30" s="155">
        <f t="shared" si="2"/>
        <v>8.4</v>
      </c>
      <c r="T30" s="15">
        <v>8.4</v>
      </c>
      <c r="AE30" s="58"/>
      <c r="AF30" s="148"/>
    </row>
    <row r="31" spans="1:33" x14ac:dyDescent="0.3">
      <c r="A31" s="65">
        <v>44232</v>
      </c>
      <c r="B31" s="20" t="s">
        <v>68</v>
      </c>
      <c r="C31" s="19" t="s">
        <v>74</v>
      </c>
      <c r="D31" s="19" t="s">
        <v>70</v>
      </c>
      <c r="E31" s="7"/>
      <c r="F31" s="5"/>
      <c r="G31" s="5"/>
      <c r="H31" s="5"/>
      <c r="I31" s="5"/>
      <c r="J31" s="5"/>
      <c r="L31" s="155">
        <f t="shared" si="2"/>
        <v>138.62</v>
      </c>
      <c r="V31" s="84">
        <v>116.6</v>
      </c>
      <c r="AE31" s="58"/>
      <c r="AF31" s="153">
        <v>22.02</v>
      </c>
      <c r="AG31" s="413" t="s">
        <v>192</v>
      </c>
    </row>
    <row r="32" spans="1:33" x14ac:dyDescent="0.3">
      <c r="A32" s="65">
        <v>44256</v>
      </c>
      <c r="B32" s="20" t="s">
        <v>71</v>
      </c>
      <c r="C32" s="19" t="s">
        <v>150</v>
      </c>
      <c r="D32" s="167" t="s">
        <v>149</v>
      </c>
      <c r="E32" s="7"/>
      <c r="F32" s="5"/>
      <c r="G32" s="5"/>
      <c r="H32" s="5"/>
      <c r="I32" s="5"/>
      <c r="J32" s="5"/>
      <c r="L32" s="155">
        <f t="shared" si="2"/>
        <v>1</v>
      </c>
      <c r="R32" s="16">
        <v>1</v>
      </c>
      <c r="AE32" s="58"/>
      <c r="AF32" s="148"/>
    </row>
    <row r="33" spans="1:33" x14ac:dyDescent="0.3">
      <c r="A33" s="65">
        <v>44259</v>
      </c>
      <c r="B33" s="20" t="s">
        <v>71</v>
      </c>
      <c r="C33" s="19" t="s">
        <v>150</v>
      </c>
      <c r="D33" s="167" t="s">
        <v>136</v>
      </c>
      <c r="E33" s="7"/>
      <c r="F33" s="5"/>
      <c r="G33" s="5"/>
      <c r="H33" s="5"/>
      <c r="I33" s="5"/>
      <c r="J33" s="5"/>
      <c r="L33" s="155">
        <f t="shared" si="2"/>
        <v>244.39</v>
      </c>
      <c r="R33" s="16">
        <v>244.39</v>
      </c>
      <c r="AE33" s="58"/>
      <c r="AF33" s="148"/>
    </row>
    <row r="34" spans="1:33" x14ac:dyDescent="0.3">
      <c r="A34" s="65">
        <v>44259</v>
      </c>
      <c r="B34" s="20" t="s">
        <v>68</v>
      </c>
      <c r="C34" s="19" t="s">
        <v>74</v>
      </c>
      <c r="D34" s="167" t="s">
        <v>70</v>
      </c>
      <c r="E34" s="7"/>
      <c r="F34" s="5"/>
      <c r="G34" s="5"/>
      <c r="H34" s="5"/>
      <c r="I34" s="5"/>
      <c r="J34" s="5"/>
      <c r="L34" s="155">
        <f t="shared" si="2"/>
        <v>138.62</v>
      </c>
      <c r="V34" s="84">
        <v>116.6</v>
      </c>
      <c r="AE34" s="58"/>
      <c r="AF34" s="153">
        <v>22.02</v>
      </c>
      <c r="AG34" s="413" t="s">
        <v>192</v>
      </c>
    </row>
    <row r="35" spans="1:33" x14ac:dyDescent="0.3">
      <c r="A35" s="65">
        <v>44274</v>
      </c>
      <c r="B35" s="20">
        <v>100076</v>
      </c>
      <c r="C35" s="19" t="s">
        <v>135</v>
      </c>
      <c r="D35" s="19" t="s">
        <v>151</v>
      </c>
      <c r="E35" s="7"/>
      <c r="F35" s="5"/>
      <c r="G35" s="5"/>
      <c r="H35" s="5"/>
      <c r="I35" s="5"/>
      <c r="J35" s="5"/>
      <c r="L35" s="155">
        <f t="shared" si="2"/>
        <v>6509.37</v>
      </c>
      <c r="AD35" s="15">
        <v>6509.37</v>
      </c>
      <c r="AE35" s="58"/>
      <c r="AF35" s="148"/>
    </row>
    <row r="36" spans="1:33" x14ac:dyDescent="0.3">
      <c r="A36" s="65">
        <v>44274</v>
      </c>
      <c r="B36" s="20" t="s">
        <v>152</v>
      </c>
      <c r="C36" s="19" t="s">
        <v>153</v>
      </c>
      <c r="D36" s="167" t="s">
        <v>154</v>
      </c>
      <c r="E36" s="7"/>
      <c r="F36" s="5"/>
      <c r="G36" s="5"/>
      <c r="H36" s="5"/>
      <c r="I36" s="5"/>
      <c r="J36" s="5"/>
      <c r="L36" s="155">
        <f t="shared" si="2"/>
        <v>15</v>
      </c>
      <c r="AC36" s="15">
        <v>15</v>
      </c>
      <c r="AE36" s="58"/>
      <c r="AF36" s="148"/>
    </row>
    <row r="37" spans="1:33" x14ac:dyDescent="0.3">
      <c r="A37" s="65">
        <v>44286</v>
      </c>
      <c r="B37" s="20" t="s">
        <v>152</v>
      </c>
      <c r="C37" s="19" t="s">
        <v>148</v>
      </c>
      <c r="D37" s="19" t="s">
        <v>156</v>
      </c>
      <c r="E37" s="7"/>
      <c r="F37" s="5"/>
      <c r="G37" s="5"/>
      <c r="H37" s="5"/>
      <c r="I37" s="5"/>
      <c r="J37" s="5"/>
      <c r="L37" s="155">
        <f t="shared" si="2"/>
        <v>18</v>
      </c>
      <c r="AD37" s="15">
        <v>18</v>
      </c>
      <c r="AE37" s="58"/>
      <c r="AF37" s="148"/>
    </row>
    <row r="38" spans="1:33" ht="16.2" thickBot="1" x14ac:dyDescent="0.35">
      <c r="A38" s="65"/>
      <c r="E38" s="7"/>
      <c r="F38" s="5"/>
      <c r="G38" s="5"/>
      <c r="H38" s="5"/>
      <c r="I38" s="5"/>
      <c r="J38" s="5"/>
      <c r="AE38" s="58"/>
      <c r="AF38" s="148"/>
    </row>
    <row r="39" spans="1:33" ht="16.2" thickBot="1" x14ac:dyDescent="0.35">
      <c r="A39" s="131"/>
      <c r="B39" s="132"/>
      <c r="C39" s="133"/>
      <c r="D39" s="134"/>
      <c r="E39" s="9"/>
      <c r="F39" s="9"/>
      <c r="G39" s="9"/>
      <c r="H39" s="9"/>
      <c r="I39" s="9"/>
      <c r="J39" s="8"/>
      <c r="K39" s="10"/>
      <c r="L39" s="192">
        <f>SUM(L6:L37)</f>
        <v>14344.109999999999</v>
      </c>
      <c r="M39" s="12">
        <f t="shared" ref="M39:AD39" si="3">SUM(M6:M38)</f>
        <v>169.3</v>
      </c>
      <c r="N39" s="12">
        <f t="shared" si="3"/>
        <v>218</v>
      </c>
      <c r="O39" s="12">
        <f t="shared" si="3"/>
        <v>250</v>
      </c>
      <c r="P39" s="12">
        <f t="shared" si="3"/>
        <v>248.7</v>
      </c>
      <c r="Q39" s="12">
        <f t="shared" si="3"/>
        <v>50</v>
      </c>
      <c r="R39" s="12">
        <f t="shared" si="3"/>
        <v>1348.6399999999999</v>
      </c>
      <c r="S39" s="12">
        <f t="shared" si="3"/>
        <v>3200</v>
      </c>
      <c r="T39" s="12">
        <f t="shared" si="3"/>
        <v>553.91999999999996</v>
      </c>
      <c r="U39" s="12">
        <f t="shared" si="3"/>
        <v>0</v>
      </c>
      <c r="V39" s="12">
        <f t="shared" si="3"/>
        <v>1399.1999999999998</v>
      </c>
      <c r="W39" s="12">
        <f t="shared" si="3"/>
        <v>0</v>
      </c>
      <c r="X39" s="12">
        <f t="shared" si="3"/>
        <v>0</v>
      </c>
      <c r="Y39" s="12">
        <f t="shared" si="3"/>
        <v>0</v>
      </c>
      <c r="Z39" s="12">
        <f t="shared" si="3"/>
        <v>0</v>
      </c>
      <c r="AA39" s="12">
        <f t="shared" si="3"/>
        <v>0</v>
      </c>
      <c r="AB39" s="12">
        <f t="shared" si="3"/>
        <v>40</v>
      </c>
      <c r="AC39" s="12">
        <f t="shared" si="3"/>
        <v>15</v>
      </c>
      <c r="AD39" s="12">
        <f t="shared" si="3"/>
        <v>6527.37</v>
      </c>
      <c r="AE39" s="12"/>
      <c r="AF39" s="149">
        <f>SUM(AF6:AF38)</f>
        <v>323.97999999999996</v>
      </c>
    </row>
    <row r="40" spans="1:33" ht="16.2" thickBot="1" x14ac:dyDescent="0.35">
      <c r="A40" s="65"/>
      <c r="AE40" s="16"/>
      <c r="AF40" s="150"/>
    </row>
    <row r="41" spans="1:33" ht="16.2" thickBot="1" x14ac:dyDescent="0.35">
      <c r="U41" s="17"/>
      <c r="V41" s="17"/>
      <c r="W41" s="17"/>
      <c r="X41" s="17"/>
      <c r="Y41" s="17"/>
      <c r="Z41" s="17"/>
      <c r="AA41" s="17"/>
      <c r="AB41" s="17"/>
      <c r="AC41" s="17"/>
      <c r="AD41" s="12" t="s">
        <v>6</v>
      </c>
      <c r="AE41" s="12"/>
      <c r="AF41" s="149">
        <f>SUM(M39:AD39)</f>
        <v>14020.13</v>
      </c>
    </row>
    <row r="42" spans="1:33" x14ac:dyDescent="0.3">
      <c r="AE42" s="16"/>
      <c r="AF42" s="150"/>
    </row>
    <row r="43" spans="1:33" x14ac:dyDescent="0.3">
      <c r="AE43" s="16"/>
      <c r="AF43" s="150">
        <v>6160.83</v>
      </c>
    </row>
    <row r="44" spans="1:33" x14ac:dyDescent="0.3">
      <c r="AE44" s="16"/>
      <c r="AF44" s="150"/>
    </row>
    <row r="45" spans="1:33" x14ac:dyDescent="0.3">
      <c r="AE45" s="16"/>
      <c r="AF45" s="150"/>
    </row>
    <row r="46" spans="1:33" s="191" customFormat="1" x14ac:dyDescent="0.3">
      <c r="A46" s="185"/>
      <c r="B46" s="186"/>
      <c r="C46" s="80"/>
      <c r="D46" s="80"/>
      <c r="E46" s="187"/>
      <c r="F46" s="188"/>
      <c r="G46" s="188"/>
      <c r="H46" s="188"/>
      <c r="I46" s="188"/>
      <c r="J46" s="188"/>
      <c r="K46" s="187"/>
      <c r="L46" s="187"/>
      <c r="M46" s="189"/>
      <c r="N46" s="190"/>
      <c r="O46" s="190"/>
      <c r="P46" s="190"/>
      <c r="Q46" s="190"/>
      <c r="R46" s="190"/>
      <c r="S46" s="190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90"/>
      <c r="AF46" s="190"/>
    </row>
    <row r="47" spans="1:33" s="200" customFormat="1" x14ac:dyDescent="0.3">
      <c r="A47" s="204" t="s">
        <v>111</v>
      </c>
      <c r="B47" s="165"/>
      <c r="C47" s="205"/>
      <c r="D47" s="195"/>
      <c r="E47" s="196"/>
      <c r="F47" s="197"/>
      <c r="G47" s="197"/>
      <c r="H47" s="197"/>
      <c r="I47" s="197"/>
      <c r="J47" s="197"/>
      <c r="K47" s="196"/>
      <c r="L47" s="196"/>
      <c r="M47" s="198"/>
      <c r="N47" s="199"/>
      <c r="O47" s="199"/>
      <c r="P47" s="199"/>
      <c r="Q47" s="199"/>
      <c r="R47" s="199"/>
      <c r="S47" s="199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9"/>
      <c r="AF47" s="199"/>
    </row>
    <row r="48" spans="1:33" s="200" customFormat="1" x14ac:dyDescent="0.3">
      <c r="A48" s="206" t="s">
        <v>122</v>
      </c>
      <c r="B48" s="165"/>
      <c r="C48" s="207">
        <f>R3</f>
        <v>1348.6399999999999</v>
      </c>
      <c r="D48" s="195"/>
      <c r="E48" s="196"/>
      <c r="F48" s="197"/>
      <c r="G48" s="197"/>
      <c r="H48" s="197"/>
      <c r="I48" s="197"/>
      <c r="J48" s="197"/>
      <c r="K48" s="196"/>
      <c r="L48" s="196"/>
      <c r="M48" s="198"/>
      <c r="N48" s="199"/>
      <c r="O48" s="199"/>
      <c r="P48" s="199"/>
      <c r="Q48" s="199"/>
      <c r="R48" s="199"/>
      <c r="S48" s="199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9"/>
      <c r="AF48" s="199"/>
    </row>
    <row r="49" spans="1:32" s="200" customFormat="1" x14ac:dyDescent="0.3">
      <c r="A49" s="206" t="s">
        <v>123</v>
      </c>
      <c r="B49" s="165"/>
      <c r="C49" s="207">
        <v>0</v>
      </c>
      <c r="D49" s="195"/>
      <c r="E49" s="196"/>
      <c r="F49" s="197"/>
      <c r="G49" s="197"/>
      <c r="H49" s="197"/>
      <c r="I49" s="197"/>
      <c r="J49" s="197"/>
      <c r="K49" s="196"/>
      <c r="L49" s="196"/>
      <c r="M49" s="198"/>
      <c r="N49" s="199"/>
      <c r="O49" s="199"/>
      <c r="P49" s="199"/>
      <c r="Q49" s="199"/>
      <c r="R49" s="199"/>
      <c r="S49" s="199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9"/>
      <c r="AF49" s="199"/>
    </row>
    <row r="50" spans="1:32" s="200" customFormat="1" x14ac:dyDescent="0.3">
      <c r="A50" s="206" t="s">
        <v>117</v>
      </c>
      <c r="B50" s="165"/>
      <c r="C50" s="207">
        <f>SUM(L39-C48)</f>
        <v>12995.47</v>
      </c>
      <c r="D50" s="195"/>
      <c r="E50" s="196"/>
      <c r="F50" s="197"/>
      <c r="G50" s="197"/>
      <c r="H50" s="197"/>
      <c r="I50" s="197"/>
      <c r="J50" s="197"/>
      <c r="K50" s="196"/>
      <c r="L50" s="196"/>
      <c r="M50" s="198"/>
      <c r="N50" s="199"/>
      <c r="O50" s="199"/>
      <c r="P50" s="199"/>
      <c r="Q50" s="199"/>
      <c r="R50" s="199"/>
      <c r="S50" s="199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9"/>
      <c r="AF50" s="199"/>
    </row>
    <row r="51" spans="1:32" s="200" customFormat="1" x14ac:dyDescent="0.3">
      <c r="A51" s="201"/>
      <c r="B51" s="202"/>
      <c r="C51" s="122"/>
      <c r="D51" s="203"/>
      <c r="E51" s="196"/>
      <c r="F51" s="197"/>
      <c r="G51" s="197"/>
      <c r="H51" s="197"/>
      <c r="I51" s="197"/>
      <c r="J51" s="197"/>
      <c r="K51" s="196"/>
      <c r="L51" s="196"/>
      <c r="M51" s="198"/>
      <c r="N51" s="199"/>
      <c r="O51" s="199"/>
      <c r="P51" s="199"/>
      <c r="Q51" s="199"/>
      <c r="R51" s="199"/>
      <c r="S51" s="199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9"/>
      <c r="AF51" s="199"/>
    </row>
    <row r="52" spans="1:32" s="191" customFormat="1" x14ac:dyDescent="0.3">
      <c r="A52" s="185"/>
      <c r="B52" s="186"/>
      <c r="C52" s="80"/>
      <c r="D52" s="80"/>
      <c r="E52" s="187"/>
      <c r="F52" s="188"/>
      <c r="G52" s="188"/>
      <c r="H52" s="188"/>
      <c r="I52" s="188"/>
      <c r="J52" s="188"/>
      <c r="K52" s="187"/>
      <c r="L52" s="187"/>
      <c r="M52" s="189"/>
      <c r="N52" s="190"/>
      <c r="O52" s="190"/>
      <c r="P52" s="190"/>
      <c r="Q52" s="190"/>
      <c r="R52" s="190"/>
      <c r="S52" s="190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90"/>
      <c r="AF52" s="190"/>
    </row>
    <row r="53" spans="1:32" s="191" customFormat="1" x14ac:dyDescent="0.3">
      <c r="A53" s="185"/>
      <c r="B53" s="186"/>
      <c r="C53" s="80"/>
      <c r="D53" s="80"/>
      <c r="E53" s="187"/>
      <c r="F53" s="188"/>
      <c r="G53" s="188"/>
      <c r="H53" s="188"/>
      <c r="I53" s="188"/>
      <c r="J53" s="188"/>
      <c r="K53" s="187"/>
      <c r="L53" s="187"/>
      <c r="M53" s="189"/>
      <c r="N53" s="190"/>
      <c r="O53" s="190"/>
      <c r="P53" s="190"/>
      <c r="Q53" s="190"/>
      <c r="R53" s="190"/>
      <c r="S53" s="190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90"/>
      <c r="AF53" s="190"/>
    </row>
    <row r="54" spans="1:32" s="191" customFormat="1" x14ac:dyDescent="0.3">
      <c r="A54" s="185"/>
      <c r="B54" s="186"/>
      <c r="C54" s="80"/>
      <c r="D54" s="80"/>
      <c r="E54" s="187"/>
      <c r="F54" s="188"/>
      <c r="G54" s="188"/>
      <c r="H54" s="188"/>
      <c r="I54" s="188"/>
      <c r="J54" s="188"/>
      <c r="K54" s="187"/>
      <c r="L54" s="187"/>
      <c r="M54" s="189"/>
      <c r="N54" s="190"/>
      <c r="O54" s="190"/>
      <c r="P54" s="190"/>
      <c r="Q54" s="190"/>
      <c r="R54" s="190"/>
      <c r="S54" s="190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90"/>
      <c r="AF54" s="190"/>
    </row>
    <row r="55" spans="1:32" s="191" customFormat="1" x14ac:dyDescent="0.3">
      <c r="A55" s="185"/>
      <c r="B55" s="186"/>
      <c r="C55" s="80"/>
      <c r="D55" s="80"/>
      <c r="E55" s="187"/>
      <c r="F55" s="188"/>
      <c r="G55" s="188"/>
      <c r="H55" s="188"/>
      <c r="I55" s="188"/>
      <c r="J55" s="188"/>
      <c r="K55" s="187"/>
      <c r="L55" s="187"/>
      <c r="M55" s="189"/>
      <c r="N55" s="190"/>
      <c r="O55" s="190"/>
      <c r="P55" s="190"/>
      <c r="Q55" s="190"/>
      <c r="R55" s="190"/>
      <c r="S55" s="190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90"/>
      <c r="AF55" s="190"/>
    </row>
    <row r="56" spans="1:32" s="191" customFormat="1" x14ac:dyDescent="0.3">
      <c r="A56" s="185"/>
      <c r="B56" s="186"/>
      <c r="C56" s="80"/>
      <c r="D56" s="80"/>
      <c r="E56" s="187"/>
      <c r="F56" s="188"/>
      <c r="G56" s="188"/>
      <c r="H56" s="188"/>
      <c r="I56" s="188"/>
      <c r="J56" s="188"/>
      <c r="K56" s="187"/>
      <c r="L56" s="187"/>
      <c r="M56" s="189"/>
      <c r="N56" s="190"/>
      <c r="O56" s="190"/>
      <c r="P56" s="190"/>
      <c r="Q56" s="190"/>
      <c r="R56" s="190"/>
      <c r="S56" s="190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90"/>
      <c r="AF56" s="190"/>
    </row>
    <row r="57" spans="1:32" s="191" customFormat="1" x14ac:dyDescent="0.3">
      <c r="A57" s="185"/>
      <c r="B57" s="186"/>
      <c r="C57" s="80"/>
      <c r="D57" s="80"/>
      <c r="E57" s="187"/>
      <c r="F57" s="188"/>
      <c r="G57" s="188"/>
      <c r="H57" s="188"/>
      <c r="I57" s="188"/>
      <c r="J57" s="188"/>
      <c r="K57" s="187"/>
      <c r="L57" s="187"/>
      <c r="M57" s="189"/>
      <c r="N57" s="190"/>
      <c r="O57" s="190"/>
      <c r="P57" s="190"/>
      <c r="Q57" s="190"/>
      <c r="R57" s="190"/>
      <c r="S57" s="190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90"/>
      <c r="AF57" s="190"/>
    </row>
    <row r="58" spans="1:32" x14ac:dyDescent="0.3">
      <c r="A58" s="65"/>
      <c r="AE58" s="16"/>
      <c r="AF58" s="150"/>
    </row>
    <row r="59" spans="1:32" x14ac:dyDescent="0.3">
      <c r="A59" s="65"/>
      <c r="AE59" s="16"/>
      <c r="AF59" s="150"/>
    </row>
    <row r="60" spans="1:32" x14ac:dyDescent="0.3">
      <c r="A60" s="65"/>
      <c r="AE60" s="16"/>
      <c r="AF60" s="150"/>
    </row>
    <row r="61" spans="1:32" x14ac:dyDescent="0.3">
      <c r="A61" s="65"/>
      <c r="AE61" s="16"/>
      <c r="AF61" s="150"/>
    </row>
    <row r="62" spans="1:32" x14ac:dyDescent="0.3">
      <c r="A62" s="65"/>
      <c r="AE62" s="16"/>
      <c r="AF62" s="150"/>
    </row>
    <row r="63" spans="1:32" x14ac:dyDescent="0.3">
      <c r="A63" s="65"/>
      <c r="AE63" s="16"/>
      <c r="AF63" s="150"/>
    </row>
    <row r="64" spans="1:32" x14ac:dyDescent="0.3">
      <c r="A64" s="65"/>
      <c r="AE64" s="16"/>
      <c r="AF64" s="150"/>
    </row>
    <row r="65" spans="1:32" x14ac:dyDescent="0.3">
      <c r="A65" s="65"/>
      <c r="AE65" s="16"/>
      <c r="AF65" s="150"/>
    </row>
    <row r="66" spans="1:32" x14ac:dyDescent="0.3">
      <c r="A66" s="65"/>
      <c r="AE66" s="16"/>
      <c r="AF66" s="150"/>
    </row>
    <row r="67" spans="1:32" x14ac:dyDescent="0.3">
      <c r="A67" s="65"/>
      <c r="AE67" s="16"/>
      <c r="AF67" s="150"/>
    </row>
    <row r="68" spans="1:32" x14ac:dyDescent="0.3">
      <c r="A68" s="65"/>
      <c r="AE68" s="16"/>
      <c r="AF68" s="150"/>
    </row>
    <row r="69" spans="1:32" x14ac:dyDescent="0.3">
      <c r="A69" s="65"/>
      <c r="AE69" s="16"/>
      <c r="AF69" s="150"/>
    </row>
    <row r="70" spans="1:32" x14ac:dyDescent="0.3">
      <c r="A70" s="65"/>
      <c r="AE70" s="16"/>
      <c r="AF70" s="150"/>
    </row>
    <row r="71" spans="1:32" x14ac:dyDescent="0.3">
      <c r="A71" s="65"/>
      <c r="AE71" s="16"/>
      <c r="AF71" s="150"/>
    </row>
    <row r="72" spans="1:32" x14ac:dyDescent="0.3">
      <c r="A72" s="65"/>
      <c r="AE72" s="16"/>
      <c r="AF72" s="150"/>
    </row>
    <row r="73" spans="1:32" x14ac:dyDescent="0.3">
      <c r="A73" s="65"/>
      <c r="AE73" s="16"/>
      <c r="AF73" s="150"/>
    </row>
    <row r="74" spans="1:32" x14ac:dyDescent="0.3">
      <c r="A74" s="65"/>
      <c r="AE74" s="16"/>
      <c r="AF74" s="150"/>
    </row>
    <row r="75" spans="1:32" x14ac:dyDescent="0.3">
      <c r="A75" s="65"/>
      <c r="AE75" s="16"/>
      <c r="AF75" s="150"/>
    </row>
    <row r="76" spans="1:32" x14ac:dyDescent="0.3">
      <c r="A76" s="65"/>
      <c r="AE76" s="16"/>
      <c r="AF76" s="150"/>
    </row>
    <row r="77" spans="1:32" x14ac:dyDescent="0.3">
      <c r="A77" s="65"/>
      <c r="AE77" s="16"/>
      <c r="AF77" s="150"/>
    </row>
    <row r="78" spans="1:32" x14ac:dyDescent="0.3">
      <c r="A78" s="65"/>
      <c r="AE78" s="16"/>
      <c r="AF78" s="150"/>
    </row>
    <row r="79" spans="1:32" x14ac:dyDescent="0.3">
      <c r="A79" s="65"/>
      <c r="AE79" s="16"/>
      <c r="AF79" s="150"/>
    </row>
    <row r="80" spans="1:32" x14ac:dyDescent="0.3">
      <c r="A80" s="65"/>
      <c r="AE80" s="16"/>
      <c r="AF80" s="150"/>
    </row>
    <row r="81" spans="1:32" x14ac:dyDescent="0.3">
      <c r="A81" s="65"/>
      <c r="AE81" s="16"/>
      <c r="AF81" s="150"/>
    </row>
    <row r="82" spans="1:32" x14ac:dyDescent="0.3">
      <c r="A82" s="65"/>
      <c r="AE82" s="16"/>
      <c r="AF82" s="150"/>
    </row>
    <row r="83" spans="1:32" x14ac:dyDescent="0.3">
      <c r="A83" s="65"/>
      <c r="AE83" s="16"/>
      <c r="AF83" s="150"/>
    </row>
    <row r="84" spans="1:32" x14ac:dyDescent="0.3">
      <c r="A84" s="65"/>
      <c r="AE84" s="16"/>
      <c r="AF84" s="150"/>
    </row>
    <row r="85" spans="1:32" x14ac:dyDescent="0.3">
      <c r="A85" s="65"/>
      <c r="AE85" s="16"/>
      <c r="AF85" s="150"/>
    </row>
    <row r="86" spans="1:32" x14ac:dyDescent="0.3">
      <c r="A86" s="65"/>
      <c r="AE86" s="16"/>
      <c r="AF86" s="150"/>
    </row>
    <row r="87" spans="1:32" x14ac:dyDescent="0.3">
      <c r="A87" s="65"/>
      <c r="AE87" s="16"/>
      <c r="AF87" s="150"/>
    </row>
    <row r="88" spans="1:32" x14ac:dyDescent="0.3">
      <c r="A88" s="65"/>
      <c r="AE88" s="16"/>
      <c r="AF88" s="150"/>
    </row>
    <row r="89" spans="1:32" x14ac:dyDescent="0.3">
      <c r="A89" s="65"/>
      <c r="AE89" s="16"/>
      <c r="AF89" s="150"/>
    </row>
    <row r="90" spans="1:32" x14ac:dyDescent="0.3">
      <c r="A90" s="65"/>
      <c r="AE90" s="16"/>
      <c r="AF90" s="150"/>
    </row>
    <row r="91" spans="1:32" x14ac:dyDescent="0.3">
      <c r="A91" s="65"/>
      <c r="AE91" s="16"/>
      <c r="AF91" s="150"/>
    </row>
    <row r="92" spans="1:32" x14ac:dyDescent="0.3">
      <c r="A92" s="65"/>
      <c r="AE92" s="16"/>
      <c r="AF92" s="150"/>
    </row>
    <row r="93" spans="1:32" x14ac:dyDescent="0.3">
      <c r="A93" s="65"/>
      <c r="AE93" s="16"/>
      <c r="AF93" s="150"/>
    </row>
    <row r="94" spans="1:32" x14ac:dyDescent="0.3">
      <c r="A94" s="65"/>
      <c r="AE94" s="16"/>
      <c r="AF94" s="150"/>
    </row>
    <row r="95" spans="1:32" x14ac:dyDescent="0.3">
      <c r="A95" s="65"/>
      <c r="AE95" s="16"/>
      <c r="AF95" s="150"/>
    </row>
    <row r="96" spans="1:32" x14ac:dyDescent="0.3">
      <c r="A96" s="65"/>
      <c r="AE96" s="16"/>
      <c r="AF96" s="150"/>
    </row>
    <row r="97" spans="1:32" x14ac:dyDescent="0.3">
      <c r="A97" s="65"/>
      <c r="AE97" s="16"/>
      <c r="AF97" s="150"/>
    </row>
    <row r="98" spans="1:32" x14ac:dyDescent="0.3">
      <c r="A98" s="65"/>
      <c r="AE98" s="16"/>
      <c r="AF98" s="150"/>
    </row>
    <row r="99" spans="1:32" x14ac:dyDescent="0.3">
      <c r="A99" s="65"/>
      <c r="AE99" s="16"/>
      <c r="AF99" s="150"/>
    </row>
    <row r="100" spans="1:32" x14ac:dyDescent="0.3">
      <c r="A100" s="65"/>
      <c r="AE100" s="16"/>
      <c r="AF100" s="150"/>
    </row>
    <row r="101" spans="1:32" x14ac:dyDescent="0.3">
      <c r="A101" s="65"/>
      <c r="AE101" s="16"/>
      <c r="AF101" s="150"/>
    </row>
    <row r="102" spans="1:32" x14ac:dyDescent="0.3">
      <c r="A102" s="65"/>
      <c r="AE102" s="16"/>
      <c r="AF102" s="150"/>
    </row>
    <row r="103" spans="1:32" x14ac:dyDescent="0.3">
      <c r="A103" s="65"/>
      <c r="AE103" s="16"/>
      <c r="AF103" s="150"/>
    </row>
    <row r="104" spans="1:32" x14ac:dyDescent="0.3">
      <c r="A104" s="65"/>
      <c r="AE104" s="16"/>
      <c r="AF104" s="150"/>
    </row>
    <row r="105" spans="1:32" x14ac:dyDescent="0.3">
      <c r="A105" s="65"/>
      <c r="AE105" s="16"/>
      <c r="AF105" s="150"/>
    </row>
    <row r="106" spans="1:32" x14ac:dyDescent="0.3">
      <c r="A106" s="65"/>
      <c r="AE106" s="16"/>
      <c r="AF106" s="150"/>
    </row>
    <row r="107" spans="1:32" x14ac:dyDescent="0.3">
      <c r="A107" s="65"/>
      <c r="AE107" s="16"/>
      <c r="AF107" s="150"/>
    </row>
    <row r="108" spans="1:32" x14ac:dyDescent="0.3">
      <c r="A108" s="65"/>
      <c r="AE108" s="16"/>
      <c r="AF108" s="150"/>
    </row>
    <row r="109" spans="1:32" x14ac:dyDescent="0.3">
      <c r="A109" s="65"/>
      <c r="AE109" s="16"/>
      <c r="AF109" s="150"/>
    </row>
    <row r="110" spans="1:32" x14ac:dyDescent="0.3">
      <c r="A110" s="65"/>
      <c r="AE110" s="16"/>
      <c r="AF110" s="150"/>
    </row>
    <row r="111" spans="1:32" x14ac:dyDescent="0.3">
      <c r="A111" s="65"/>
      <c r="AE111" s="16"/>
      <c r="AF111" s="150"/>
    </row>
    <row r="112" spans="1:32" x14ac:dyDescent="0.3">
      <c r="A112" s="65"/>
      <c r="AE112" s="16"/>
      <c r="AF112" s="150"/>
    </row>
    <row r="113" spans="1:32" x14ac:dyDescent="0.3">
      <c r="A113" s="65"/>
      <c r="AE113" s="16"/>
      <c r="AF113" s="150"/>
    </row>
    <row r="114" spans="1:32" x14ac:dyDescent="0.3">
      <c r="A114" s="65"/>
      <c r="AE114" s="16"/>
      <c r="AF114" s="150"/>
    </row>
    <row r="115" spans="1:32" x14ac:dyDescent="0.3">
      <c r="A115" s="65"/>
      <c r="AE115" s="16"/>
      <c r="AF115" s="150"/>
    </row>
    <row r="116" spans="1:32" x14ac:dyDescent="0.3">
      <c r="A116" s="65"/>
      <c r="AE116" s="16"/>
      <c r="AF116" s="150"/>
    </row>
    <row r="117" spans="1:32" x14ac:dyDescent="0.3">
      <c r="A117" s="65"/>
      <c r="AE117" s="16"/>
      <c r="AF117" s="150"/>
    </row>
    <row r="118" spans="1:32" x14ac:dyDescent="0.3">
      <c r="A118" s="65"/>
      <c r="AE118" s="16"/>
      <c r="AF118" s="150"/>
    </row>
    <row r="119" spans="1:32" x14ac:dyDescent="0.3">
      <c r="A119" s="65"/>
      <c r="AE119" s="16"/>
      <c r="AF119" s="150"/>
    </row>
    <row r="120" spans="1:32" x14ac:dyDescent="0.3">
      <c r="A120" s="65"/>
      <c r="AE120" s="16"/>
      <c r="AF120" s="150"/>
    </row>
    <row r="121" spans="1:32" x14ac:dyDescent="0.3">
      <c r="A121" s="65"/>
      <c r="AE121" s="16"/>
      <c r="AF121" s="150"/>
    </row>
    <row r="122" spans="1:32" x14ac:dyDescent="0.3">
      <c r="A122" s="65"/>
      <c r="AE122" s="16"/>
      <c r="AF122" s="150"/>
    </row>
    <row r="123" spans="1:32" x14ac:dyDescent="0.3">
      <c r="A123" s="65"/>
      <c r="AE123" s="16"/>
      <c r="AF123" s="150"/>
    </row>
    <row r="124" spans="1:32" x14ac:dyDescent="0.3">
      <c r="A124" s="65"/>
      <c r="AE124" s="16"/>
      <c r="AF124" s="150"/>
    </row>
    <row r="125" spans="1:32" x14ac:dyDescent="0.3">
      <c r="A125" s="65"/>
      <c r="AE125" s="16"/>
      <c r="AF125" s="150"/>
    </row>
    <row r="126" spans="1:32" x14ac:dyDescent="0.3">
      <c r="A126" s="65"/>
      <c r="AE126" s="16"/>
      <c r="AF126" s="150"/>
    </row>
    <row r="127" spans="1:32" x14ac:dyDescent="0.3">
      <c r="A127" s="65"/>
      <c r="AE127" s="16"/>
      <c r="AF127" s="150"/>
    </row>
    <row r="128" spans="1:32" x14ac:dyDescent="0.3">
      <c r="A128" s="65"/>
      <c r="AE128" s="16"/>
      <c r="AF128" s="150"/>
    </row>
    <row r="129" spans="1:32" x14ac:dyDescent="0.3">
      <c r="A129" s="65"/>
      <c r="AE129" s="16"/>
      <c r="AF129" s="150"/>
    </row>
    <row r="130" spans="1:32" x14ac:dyDescent="0.3">
      <c r="A130" s="65"/>
      <c r="AE130" s="16"/>
      <c r="AF130" s="150"/>
    </row>
    <row r="131" spans="1:32" x14ac:dyDescent="0.3">
      <c r="A131" s="65"/>
      <c r="AE131" s="16"/>
      <c r="AF131" s="150"/>
    </row>
    <row r="132" spans="1:32" x14ac:dyDescent="0.3">
      <c r="A132" s="65"/>
      <c r="AE132" s="16"/>
      <c r="AF132" s="150"/>
    </row>
    <row r="133" spans="1:32" x14ac:dyDescent="0.3">
      <c r="A133" s="65"/>
      <c r="AE133" s="16"/>
      <c r="AF133" s="150"/>
    </row>
    <row r="134" spans="1:32" x14ac:dyDescent="0.3">
      <c r="A134" s="65"/>
      <c r="AE134" s="16"/>
      <c r="AF134" s="150"/>
    </row>
    <row r="135" spans="1:32" x14ac:dyDescent="0.3">
      <c r="A135" s="65"/>
      <c r="AE135" s="16"/>
      <c r="AF135" s="150"/>
    </row>
    <row r="136" spans="1:32" x14ac:dyDescent="0.3">
      <c r="A136" s="65"/>
      <c r="AE136" s="16"/>
      <c r="AF136" s="150"/>
    </row>
    <row r="137" spans="1:32" x14ac:dyDescent="0.3">
      <c r="A137" s="65"/>
      <c r="AE137" s="16"/>
      <c r="AF137" s="150"/>
    </row>
    <row r="138" spans="1:32" x14ac:dyDescent="0.3">
      <c r="A138" s="65"/>
      <c r="AE138" s="16"/>
      <c r="AF138" s="150"/>
    </row>
    <row r="139" spans="1:32" x14ac:dyDescent="0.3">
      <c r="A139" s="65"/>
      <c r="AE139" s="16"/>
      <c r="AF139" s="150"/>
    </row>
    <row r="140" spans="1:32" x14ac:dyDescent="0.3">
      <c r="A140" s="65"/>
      <c r="AE140" s="16"/>
      <c r="AF140" s="150"/>
    </row>
    <row r="141" spans="1:32" x14ac:dyDescent="0.3">
      <c r="A141" s="65"/>
      <c r="AE141" s="16"/>
      <c r="AF141" s="150"/>
    </row>
    <row r="142" spans="1:32" x14ac:dyDescent="0.3">
      <c r="A142" s="65"/>
      <c r="AE142" s="16"/>
      <c r="AF142" s="150"/>
    </row>
    <row r="143" spans="1:32" x14ac:dyDescent="0.3">
      <c r="A143" s="65"/>
      <c r="AE143" s="16"/>
      <c r="AF143" s="150"/>
    </row>
    <row r="144" spans="1:32" x14ac:dyDescent="0.3">
      <c r="A144" s="65"/>
      <c r="AE144" s="16"/>
      <c r="AF144" s="150"/>
    </row>
    <row r="145" spans="1:32" x14ac:dyDescent="0.3">
      <c r="A145" s="65"/>
      <c r="AE145" s="16"/>
      <c r="AF145" s="150"/>
    </row>
    <row r="146" spans="1:32" x14ac:dyDescent="0.3">
      <c r="A146" s="65"/>
      <c r="AE146" s="16"/>
      <c r="AF146" s="150"/>
    </row>
    <row r="147" spans="1:32" x14ac:dyDescent="0.3">
      <c r="A147" s="65"/>
      <c r="AE147" s="16"/>
      <c r="AF147" s="150"/>
    </row>
    <row r="148" spans="1:32" x14ac:dyDescent="0.3">
      <c r="A148" s="65"/>
      <c r="AE148" s="16"/>
      <c r="AF148" s="150"/>
    </row>
    <row r="149" spans="1:32" x14ac:dyDescent="0.3">
      <c r="A149" s="65"/>
      <c r="AE149" s="16"/>
      <c r="AF149" s="150"/>
    </row>
  </sheetData>
  <mergeCells count="7">
    <mergeCell ref="C24:D24"/>
    <mergeCell ref="C12:D12"/>
    <mergeCell ref="AG1:AG2"/>
    <mergeCell ref="M1:AD2"/>
    <mergeCell ref="A3:C4"/>
    <mergeCell ref="AE1:AE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1:K31"/>
  <sheetViews>
    <sheetView topLeftCell="A7" workbookViewId="0">
      <selection activeCell="M20" sqref="M20"/>
    </sheetView>
  </sheetViews>
  <sheetFormatPr defaultColWidth="7.8984375" defaultRowHeight="15.6" x14ac:dyDescent="0.3"/>
  <cols>
    <col min="1" max="1" width="1.796875" style="24" customWidth="1"/>
    <col min="2" max="2" width="6" style="121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9" width="7.8984375" style="24"/>
    <col min="10" max="13" width="11.09765625" style="24" bestFit="1" customWidth="1"/>
    <col min="14" max="16384" width="7.8984375" style="24"/>
  </cols>
  <sheetData>
    <row r="1" spans="2:11" x14ac:dyDescent="0.3">
      <c r="I1" s="164" t="s">
        <v>124</v>
      </c>
      <c r="J1" s="163">
        <f>SUM(D9:D14)</f>
        <v>29683</v>
      </c>
      <c r="K1" s="163">
        <f>SUM(E9:E14)</f>
        <v>21075.09</v>
      </c>
    </row>
    <row r="2" spans="2:11" x14ac:dyDescent="0.3">
      <c r="I2" s="164" t="s">
        <v>125</v>
      </c>
      <c r="J2" s="163">
        <f>SUM(D15:D20)</f>
        <v>23744</v>
      </c>
      <c r="K2" s="163">
        <f>SUM(E15:E20)</f>
        <v>14344.109999999999</v>
      </c>
    </row>
    <row r="3" spans="2:11" x14ac:dyDescent="0.3">
      <c r="I3" s="164" t="s">
        <v>126</v>
      </c>
      <c r="J3" s="163">
        <f>SUM(J1-J2)</f>
        <v>5939</v>
      </c>
      <c r="K3" s="163">
        <f>SUM(K1-K2)</f>
        <v>6730.9800000000014</v>
      </c>
    </row>
    <row r="5" spans="2:11" ht="16.2" thickBot="1" x14ac:dyDescent="0.35"/>
    <row r="6" spans="2:11" ht="16.2" thickBot="1" x14ac:dyDescent="0.35">
      <c r="B6" s="391" t="s">
        <v>111</v>
      </c>
      <c r="C6" s="392"/>
      <c r="D6" s="387" t="s">
        <v>119</v>
      </c>
      <c r="E6" s="388"/>
      <c r="F6" s="388"/>
      <c r="G6" s="389"/>
    </row>
    <row r="7" spans="2:11" x14ac:dyDescent="0.3">
      <c r="B7" s="393"/>
      <c r="C7" s="394"/>
      <c r="D7" s="363">
        <v>43921</v>
      </c>
      <c r="E7" s="365">
        <v>44286</v>
      </c>
      <c r="F7" s="383" t="s">
        <v>34</v>
      </c>
      <c r="G7" s="385" t="s">
        <v>120</v>
      </c>
    </row>
    <row r="8" spans="2:11" ht="16.2" thickBot="1" x14ac:dyDescent="0.35">
      <c r="B8" s="395"/>
      <c r="C8" s="396"/>
      <c r="D8" s="364"/>
      <c r="E8" s="366"/>
      <c r="F8" s="384"/>
      <c r="G8" s="386"/>
    </row>
    <row r="9" spans="2:11" x14ac:dyDescent="0.3">
      <c r="B9" s="369" t="s">
        <v>112</v>
      </c>
      <c r="C9" s="370"/>
      <c r="D9" s="361">
        <v>1825</v>
      </c>
      <c r="E9" s="367">
        <f>D21</f>
        <v>5939</v>
      </c>
      <c r="F9" s="402">
        <f>SUM(E9-D9)</f>
        <v>4114</v>
      </c>
      <c r="G9" s="397">
        <f>SUM(F9/D9)</f>
        <v>2.2542465753424659</v>
      </c>
      <c r="J9" s="244">
        <f>D9</f>
        <v>1825</v>
      </c>
      <c r="K9" s="245">
        <f>E9</f>
        <v>5939</v>
      </c>
    </row>
    <row r="10" spans="2:11" x14ac:dyDescent="0.3">
      <c r="B10" s="357"/>
      <c r="C10" s="358"/>
      <c r="D10" s="362"/>
      <c r="E10" s="368"/>
      <c r="F10" s="381"/>
      <c r="G10" s="398"/>
      <c r="J10" s="246">
        <f>D11</f>
        <v>25959</v>
      </c>
      <c r="K10" s="199">
        <f>E11</f>
        <v>7900</v>
      </c>
    </row>
    <row r="11" spans="2:11" x14ac:dyDescent="0.3">
      <c r="B11" s="357" t="s">
        <v>113</v>
      </c>
      <c r="C11" s="358"/>
      <c r="D11" s="375">
        <v>25959</v>
      </c>
      <c r="E11" s="373">
        <f>'Income 20-21'!E16</f>
        <v>7900</v>
      </c>
      <c r="F11" s="380">
        <f t="shared" ref="F11" si="0">SUM(E11-D11)</f>
        <v>-18059</v>
      </c>
      <c r="G11" s="398">
        <f t="shared" ref="G11" si="1">SUM(F11/D11)</f>
        <v>-0.69567394737855848</v>
      </c>
      <c r="J11" s="246">
        <f>D13</f>
        <v>1899</v>
      </c>
      <c r="K11" s="199">
        <f>E13</f>
        <v>7236.0899999999992</v>
      </c>
    </row>
    <row r="12" spans="2:11" x14ac:dyDescent="0.3">
      <c r="B12" s="357"/>
      <c r="C12" s="358"/>
      <c r="D12" s="375"/>
      <c r="E12" s="373"/>
      <c r="F12" s="381"/>
      <c r="G12" s="398"/>
      <c r="J12" s="246">
        <f>D15</f>
        <v>0</v>
      </c>
      <c r="K12" s="199">
        <f>E15</f>
        <v>1348.6399999999999</v>
      </c>
    </row>
    <row r="13" spans="2:11" x14ac:dyDescent="0.3">
      <c r="B13" s="357" t="s">
        <v>114</v>
      </c>
      <c r="C13" s="358"/>
      <c r="D13" s="375">
        <v>1899</v>
      </c>
      <c r="E13" s="373">
        <f>'Income 20-21'!E17 +188.32</f>
        <v>7236.0899999999992</v>
      </c>
      <c r="F13" s="380">
        <f t="shared" ref="F13" si="2">SUM(E13-D13)</f>
        <v>5337.0899999999992</v>
      </c>
      <c r="G13" s="398">
        <f t="shared" ref="G13" si="3">SUM(F13/D13)</f>
        <v>2.8104739336492885</v>
      </c>
      <c r="J13" s="246">
        <f>D17</f>
        <v>0</v>
      </c>
      <c r="K13" s="199">
        <f>E17</f>
        <v>0</v>
      </c>
    </row>
    <row r="14" spans="2:11" ht="16.2" thickBot="1" x14ac:dyDescent="0.35">
      <c r="B14" s="359"/>
      <c r="C14" s="360"/>
      <c r="D14" s="376"/>
      <c r="E14" s="374"/>
      <c r="F14" s="390"/>
      <c r="G14" s="399"/>
      <c r="J14" s="246">
        <f>D19</f>
        <v>23744</v>
      </c>
      <c r="K14" s="199">
        <f>E19</f>
        <v>12995.47</v>
      </c>
    </row>
    <row r="15" spans="2:11" x14ac:dyDescent="0.3">
      <c r="B15" s="371" t="s">
        <v>115</v>
      </c>
      <c r="C15" s="372"/>
      <c r="D15" s="377">
        <v>0</v>
      </c>
      <c r="E15" s="382">
        <f>'Expend 20-21'!C48</f>
        <v>1348.6399999999999</v>
      </c>
      <c r="F15" s="403">
        <f t="shared" ref="F15" si="4">SUM(E15-D15)</f>
        <v>1348.6399999999999</v>
      </c>
      <c r="G15" s="400">
        <v>0</v>
      </c>
      <c r="J15" s="247">
        <f>D21</f>
        <v>5939</v>
      </c>
      <c r="K15" s="248">
        <f>E21</f>
        <v>6730.9800000000014</v>
      </c>
    </row>
    <row r="16" spans="2:11" x14ac:dyDescent="0.3">
      <c r="B16" s="357"/>
      <c r="C16" s="358"/>
      <c r="D16" s="375"/>
      <c r="E16" s="373"/>
      <c r="F16" s="381"/>
      <c r="G16" s="401"/>
    </row>
    <row r="17" spans="2:7" x14ac:dyDescent="0.3">
      <c r="B17" s="357" t="s">
        <v>116</v>
      </c>
      <c r="C17" s="358"/>
      <c r="D17" s="375">
        <v>0</v>
      </c>
      <c r="E17" s="373">
        <v>0</v>
      </c>
      <c r="F17" s="378">
        <f t="shared" ref="F17" si="5">SUM(E17-D17)</f>
        <v>0</v>
      </c>
      <c r="G17" s="401">
        <v>0</v>
      </c>
    </row>
    <row r="18" spans="2:7" x14ac:dyDescent="0.3">
      <c r="B18" s="357"/>
      <c r="C18" s="358"/>
      <c r="D18" s="375"/>
      <c r="E18" s="373"/>
      <c r="F18" s="379"/>
      <c r="G18" s="401"/>
    </row>
    <row r="19" spans="2:7" x14ac:dyDescent="0.3">
      <c r="B19" s="357" t="s">
        <v>117</v>
      </c>
      <c r="C19" s="358"/>
      <c r="D19" s="375">
        <v>23744</v>
      </c>
      <c r="E19" s="373">
        <f>'Expend 20-21'!C50</f>
        <v>12995.47</v>
      </c>
      <c r="F19" s="380">
        <f t="shared" ref="F19" si="6">SUM(E19-D19)</f>
        <v>-10748.53</v>
      </c>
      <c r="G19" s="398">
        <f t="shared" ref="G19" si="7">SUM(F19/D19)</f>
        <v>-0.45268404649595689</v>
      </c>
    </row>
    <row r="20" spans="2:7" x14ac:dyDescent="0.3">
      <c r="B20" s="357"/>
      <c r="C20" s="358"/>
      <c r="D20" s="375"/>
      <c r="E20" s="373"/>
      <c r="F20" s="381"/>
      <c r="G20" s="398"/>
    </row>
    <row r="21" spans="2:7" x14ac:dyDescent="0.3">
      <c r="B21" s="357" t="s">
        <v>118</v>
      </c>
      <c r="C21" s="358"/>
      <c r="D21" s="375">
        <f>J3</f>
        <v>5939</v>
      </c>
      <c r="E21" s="373">
        <f>K3</f>
        <v>6730.9800000000014</v>
      </c>
      <c r="F21" s="380">
        <f t="shared" ref="F21" si="8">SUM(E21-D21)</f>
        <v>791.98000000000138</v>
      </c>
      <c r="G21" s="398">
        <f t="shared" ref="G21" si="9">SUM(F21/D21)</f>
        <v>0.13335241623168906</v>
      </c>
    </row>
    <row r="22" spans="2:7" ht="16.2" thickBot="1" x14ac:dyDescent="0.35">
      <c r="B22" s="359"/>
      <c r="C22" s="360"/>
      <c r="D22" s="376"/>
      <c r="E22" s="374"/>
      <c r="F22" s="390"/>
      <c r="G22" s="399"/>
    </row>
    <row r="23" spans="2:7" ht="16.2" thickBot="1" x14ac:dyDescent="0.35"/>
    <row r="24" spans="2:7" ht="16.2" thickBot="1" x14ac:dyDescent="0.35">
      <c r="D24" s="129"/>
      <c r="E24" s="130" t="s">
        <v>49</v>
      </c>
    </row>
    <row r="26" spans="2:7" x14ac:dyDescent="0.3">
      <c r="B26" s="193"/>
      <c r="F26" s="191"/>
      <c r="G26" s="194"/>
    </row>
    <row r="27" spans="2:7" x14ac:dyDescent="0.3">
      <c r="B27" s="193"/>
      <c r="F27" s="191"/>
      <c r="G27" s="194"/>
    </row>
    <row r="28" spans="2:7" x14ac:dyDescent="0.3">
      <c r="B28" s="193"/>
      <c r="F28" s="191"/>
      <c r="G28" s="194"/>
    </row>
    <row r="29" spans="2:7" x14ac:dyDescent="0.3">
      <c r="B29" s="193"/>
      <c r="C29" s="191"/>
      <c r="D29" s="191"/>
      <c r="E29" s="191"/>
      <c r="F29" s="191"/>
      <c r="G29" s="194"/>
    </row>
    <row r="30" spans="2:7" x14ac:dyDescent="0.3">
      <c r="B30" s="193"/>
      <c r="C30" s="191"/>
      <c r="D30" s="191"/>
      <c r="E30" s="191"/>
      <c r="F30" s="191"/>
      <c r="G30" s="194"/>
    </row>
    <row r="31" spans="2:7" x14ac:dyDescent="0.3">
      <c r="B31" s="193"/>
      <c r="C31" s="191"/>
      <c r="D31" s="191"/>
      <c r="E31" s="191"/>
      <c r="F31" s="191"/>
      <c r="G31" s="194"/>
    </row>
  </sheetData>
  <mergeCells count="41"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J1:J2" formulaRange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FC6D-C722-4579-B291-FD56A858C199}">
  <dimension ref="A1:V36"/>
  <sheetViews>
    <sheetView workbookViewId="0">
      <selection activeCell="N25" sqref="N25"/>
    </sheetView>
  </sheetViews>
  <sheetFormatPr defaultColWidth="8.19921875" defaultRowHeight="13.8" x14ac:dyDescent="0.25"/>
  <cols>
    <col min="1" max="1" width="9.796875" style="213" customWidth="1"/>
    <col min="2" max="2" width="8.19921875" style="213"/>
    <col min="3" max="3" width="29.296875" style="213" customWidth="1"/>
    <col min="4" max="4" width="8.19921875" style="213"/>
    <col min="5" max="5" width="3" style="213" customWidth="1"/>
    <col min="6" max="6" width="8.19921875" style="213"/>
    <col min="7" max="7" width="9.09765625" style="213" customWidth="1"/>
    <col min="8" max="8" width="10.19921875" style="213" customWidth="1"/>
    <col min="9" max="10" width="8.19921875" style="213" hidden="1" customWidth="1"/>
    <col min="11" max="11" width="1.09765625" style="213" hidden="1" customWidth="1"/>
    <col min="12" max="12" width="12" style="213" customWidth="1"/>
    <col min="13" max="13" width="45.3984375" style="212" bestFit="1" customWidth="1"/>
    <col min="14" max="14" width="77.3984375" style="213" bestFit="1" customWidth="1"/>
    <col min="15" max="22" width="8.19921875" style="214"/>
    <col min="23" max="256" width="8.19921875" style="213"/>
    <col min="257" max="257" width="9.796875" style="213" customWidth="1"/>
    <col min="258" max="258" width="8.19921875" style="213"/>
    <col min="259" max="259" width="29.296875" style="213" customWidth="1"/>
    <col min="260" max="260" width="8.19921875" style="213"/>
    <col min="261" max="261" width="3" style="213" customWidth="1"/>
    <col min="262" max="262" width="8.19921875" style="213"/>
    <col min="263" max="263" width="9.09765625" style="213" customWidth="1"/>
    <col min="264" max="264" width="8.59765625" style="213" customWidth="1"/>
    <col min="265" max="267" width="0" style="213" hidden="1" customWidth="1"/>
    <col min="268" max="268" width="12" style="213" customWidth="1"/>
    <col min="269" max="269" width="45.3984375" style="213" bestFit="1" customWidth="1"/>
    <col min="270" max="270" width="77.3984375" style="213" bestFit="1" customWidth="1"/>
    <col min="271" max="512" width="8.19921875" style="213"/>
    <col min="513" max="513" width="9.796875" style="213" customWidth="1"/>
    <col min="514" max="514" width="8.19921875" style="213"/>
    <col min="515" max="515" width="29.296875" style="213" customWidth="1"/>
    <col min="516" max="516" width="8.19921875" style="213"/>
    <col min="517" max="517" width="3" style="213" customWidth="1"/>
    <col min="518" max="518" width="8.19921875" style="213"/>
    <col min="519" max="519" width="9.09765625" style="213" customWidth="1"/>
    <col min="520" max="520" width="8.59765625" style="213" customWidth="1"/>
    <col min="521" max="523" width="0" style="213" hidden="1" customWidth="1"/>
    <col min="524" max="524" width="12" style="213" customWidth="1"/>
    <col min="525" max="525" width="45.3984375" style="213" bestFit="1" customWidth="1"/>
    <col min="526" max="526" width="77.3984375" style="213" bestFit="1" customWidth="1"/>
    <col min="527" max="768" width="8.19921875" style="213"/>
    <col min="769" max="769" width="9.796875" style="213" customWidth="1"/>
    <col min="770" max="770" width="8.19921875" style="213"/>
    <col min="771" max="771" width="29.296875" style="213" customWidth="1"/>
    <col min="772" max="772" width="8.19921875" style="213"/>
    <col min="773" max="773" width="3" style="213" customWidth="1"/>
    <col min="774" max="774" width="8.19921875" style="213"/>
    <col min="775" max="775" width="9.09765625" style="213" customWidth="1"/>
    <col min="776" max="776" width="8.59765625" style="213" customWidth="1"/>
    <col min="777" max="779" width="0" style="213" hidden="1" customWidth="1"/>
    <col min="780" max="780" width="12" style="213" customWidth="1"/>
    <col min="781" max="781" width="45.3984375" style="213" bestFit="1" customWidth="1"/>
    <col min="782" max="782" width="77.3984375" style="213" bestFit="1" customWidth="1"/>
    <col min="783" max="1024" width="8.19921875" style="213"/>
    <col min="1025" max="1025" width="9.796875" style="213" customWidth="1"/>
    <col min="1026" max="1026" width="8.19921875" style="213"/>
    <col min="1027" max="1027" width="29.296875" style="213" customWidth="1"/>
    <col min="1028" max="1028" width="8.19921875" style="213"/>
    <col min="1029" max="1029" width="3" style="213" customWidth="1"/>
    <col min="1030" max="1030" width="8.19921875" style="213"/>
    <col min="1031" max="1031" width="9.09765625" style="213" customWidth="1"/>
    <col min="1032" max="1032" width="8.59765625" style="213" customWidth="1"/>
    <col min="1033" max="1035" width="0" style="213" hidden="1" customWidth="1"/>
    <col min="1036" max="1036" width="12" style="213" customWidth="1"/>
    <col min="1037" max="1037" width="45.3984375" style="213" bestFit="1" customWidth="1"/>
    <col min="1038" max="1038" width="77.3984375" style="213" bestFit="1" customWidth="1"/>
    <col min="1039" max="1280" width="8.19921875" style="213"/>
    <col min="1281" max="1281" width="9.796875" style="213" customWidth="1"/>
    <col min="1282" max="1282" width="8.19921875" style="213"/>
    <col min="1283" max="1283" width="29.296875" style="213" customWidth="1"/>
    <col min="1284" max="1284" width="8.19921875" style="213"/>
    <col min="1285" max="1285" width="3" style="213" customWidth="1"/>
    <col min="1286" max="1286" width="8.19921875" style="213"/>
    <col min="1287" max="1287" width="9.09765625" style="213" customWidth="1"/>
    <col min="1288" max="1288" width="8.59765625" style="213" customWidth="1"/>
    <col min="1289" max="1291" width="0" style="213" hidden="1" customWidth="1"/>
    <col min="1292" max="1292" width="12" style="213" customWidth="1"/>
    <col min="1293" max="1293" width="45.3984375" style="213" bestFit="1" customWidth="1"/>
    <col min="1294" max="1294" width="77.3984375" style="213" bestFit="1" customWidth="1"/>
    <col min="1295" max="1536" width="8.19921875" style="213"/>
    <col min="1537" max="1537" width="9.796875" style="213" customWidth="1"/>
    <col min="1538" max="1538" width="8.19921875" style="213"/>
    <col min="1539" max="1539" width="29.296875" style="213" customWidth="1"/>
    <col min="1540" max="1540" width="8.19921875" style="213"/>
    <col min="1541" max="1541" width="3" style="213" customWidth="1"/>
    <col min="1542" max="1542" width="8.19921875" style="213"/>
    <col min="1543" max="1543" width="9.09765625" style="213" customWidth="1"/>
    <col min="1544" max="1544" width="8.59765625" style="213" customWidth="1"/>
    <col min="1545" max="1547" width="0" style="213" hidden="1" customWidth="1"/>
    <col min="1548" max="1548" width="12" style="213" customWidth="1"/>
    <col min="1549" max="1549" width="45.3984375" style="213" bestFit="1" customWidth="1"/>
    <col min="1550" max="1550" width="77.3984375" style="213" bestFit="1" customWidth="1"/>
    <col min="1551" max="1792" width="8.19921875" style="213"/>
    <col min="1793" max="1793" width="9.796875" style="213" customWidth="1"/>
    <col min="1794" max="1794" width="8.19921875" style="213"/>
    <col min="1795" max="1795" width="29.296875" style="213" customWidth="1"/>
    <col min="1796" max="1796" width="8.19921875" style="213"/>
    <col min="1797" max="1797" width="3" style="213" customWidth="1"/>
    <col min="1798" max="1798" width="8.19921875" style="213"/>
    <col min="1799" max="1799" width="9.09765625" style="213" customWidth="1"/>
    <col min="1800" max="1800" width="8.59765625" style="213" customWidth="1"/>
    <col min="1801" max="1803" width="0" style="213" hidden="1" customWidth="1"/>
    <col min="1804" max="1804" width="12" style="213" customWidth="1"/>
    <col min="1805" max="1805" width="45.3984375" style="213" bestFit="1" customWidth="1"/>
    <col min="1806" max="1806" width="77.3984375" style="213" bestFit="1" customWidth="1"/>
    <col min="1807" max="2048" width="8.19921875" style="213"/>
    <col min="2049" max="2049" width="9.796875" style="213" customWidth="1"/>
    <col min="2050" max="2050" width="8.19921875" style="213"/>
    <col min="2051" max="2051" width="29.296875" style="213" customWidth="1"/>
    <col min="2052" max="2052" width="8.19921875" style="213"/>
    <col min="2053" max="2053" width="3" style="213" customWidth="1"/>
    <col min="2054" max="2054" width="8.19921875" style="213"/>
    <col min="2055" max="2055" width="9.09765625" style="213" customWidth="1"/>
    <col min="2056" max="2056" width="8.59765625" style="213" customWidth="1"/>
    <col min="2057" max="2059" width="0" style="213" hidden="1" customWidth="1"/>
    <col min="2060" max="2060" width="12" style="213" customWidth="1"/>
    <col min="2061" max="2061" width="45.3984375" style="213" bestFit="1" customWidth="1"/>
    <col min="2062" max="2062" width="77.3984375" style="213" bestFit="1" customWidth="1"/>
    <col min="2063" max="2304" width="8.19921875" style="213"/>
    <col min="2305" max="2305" width="9.796875" style="213" customWidth="1"/>
    <col min="2306" max="2306" width="8.19921875" style="213"/>
    <col min="2307" max="2307" width="29.296875" style="213" customWidth="1"/>
    <col min="2308" max="2308" width="8.19921875" style="213"/>
    <col min="2309" max="2309" width="3" style="213" customWidth="1"/>
    <col min="2310" max="2310" width="8.19921875" style="213"/>
    <col min="2311" max="2311" width="9.09765625" style="213" customWidth="1"/>
    <col min="2312" max="2312" width="8.59765625" style="213" customWidth="1"/>
    <col min="2313" max="2315" width="0" style="213" hidden="1" customWidth="1"/>
    <col min="2316" max="2316" width="12" style="213" customWidth="1"/>
    <col min="2317" max="2317" width="45.3984375" style="213" bestFit="1" customWidth="1"/>
    <col min="2318" max="2318" width="77.3984375" style="213" bestFit="1" customWidth="1"/>
    <col min="2319" max="2560" width="8.19921875" style="213"/>
    <col min="2561" max="2561" width="9.796875" style="213" customWidth="1"/>
    <col min="2562" max="2562" width="8.19921875" style="213"/>
    <col min="2563" max="2563" width="29.296875" style="213" customWidth="1"/>
    <col min="2564" max="2564" width="8.19921875" style="213"/>
    <col min="2565" max="2565" width="3" style="213" customWidth="1"/>
    <col min="2566" max="2566" width="8.19921875" style="213"/>
    <col min="2567" max="2567" width="9.09765625" style="213" customWidth="1"/>
    <col min="2568" max="2568" width="8.59765625" style="213" customWidth="1"/>
    <col min="2569" max="2571" width="0" style="213" hidden="1" customWidth="1"/>
    <col min="2572" max="2572" width="12" style="213" customWidth="1"/>
    <col min="2573" max="2573" width="45.3984375" style="213" bestFit="1" customWidth="1"/>
    <col min="2574" max="2574" width="77.3984375" style="213" bestFit="1" customWidth="1"/>
    <col min="2575" max="2816" width="8.19921875" style="213"/>
    <col min="2817" max="2817" width="9.796875" style="213" customWidth="1"/>
    <col min="2818" max="2818" width="8.19921875" style="213"/>
    <col min="2819" max="2819" width="29.296875" style="213" customWidth="1"/>
    <col min="2820" max="2820" width="8.19921875" style="213"/>
    <col min="2821" max="2821" width="3" style="213" customWidth="1"/>
    <col min="2822" max="2822" width="8.19921875" style="213"/>
    <col min="2823" max="2823" width="9.09765625" style="213" customWidth="1"/>
    <col min="2824" max="2824" width="8.59765625" style="213" customWidth="1"/>
    <col min="2825" max="2827" width="0" style="213" hidden="1" customWidth="1"/>
    <col min="2828" max="2828" width="12" style="213" customWidth="1"/>
    <col min="2829" max="2829" width="45.3984375" style="213" bestFit="1" customWidth="1"/>
    <col min="2830" max="2830" width="77.3984375" style="213" bestFit="1" customWidth="1"/>
    <col min="2831" max="3072" width="8.19921875" style="213"/>
    <col min="3073" max="3073" width="9.796875" style="213" customWidth="1"/>
    <col min="3074" max="3074" width="8.19921875" style="213"/>
    <col min="3075" max="3075" width="29.296875" style="213" customWidth="1"/>
    <col min="3076" max="3076" width="8.19921875" style="213"/>
    <col min="3077" max="3077" width="3" style="213" customWidth="1"/>
    <col min="3078" max="3078" width="8.19921875" style="213"/>
    <col min="3079" max="3079" width="9.09765625" style="213" customWidth="1"/>
    <col min="3080" max="3080" width="8.59765625" style="213" customWidth="1"/>
    <col min="3081" max="3083" width="0" style="213" hidden="1" customWidth="1"/>
    <col min="3084" max="3084" width="12" style="213" customWidth="1"/>
    <col min="3085" max="3085" width="45.3984375" style="213" bestFit="1" customWidth="1"/>
    <col min="3086" max="3086" width="77.3984375" style="213" bestFit="1" customWidth="1"/>
    <col min="3087" max="3328" width="8.19921875" style="213"/>
    <col min="3329" max="3329" width="9.796875" style="213" customWidth="1"/>
    <col min="3330" max="3330" width="8.19921875" style="213"/>
    <col min="3331" max="3331" width="29.296875" style="213" customWidth="1"/>
    <col min="3332" max="3332" width="8.19921875" style="213"/>
    <col min="3333" max="3333" width="3" style="213" customWidth="1"/>
    <col min="3334" max="3334" width="8.19921875" style="213"/>
    <col min="3335" max="3335" width="9.09765625" style="213" customWidth="1"/>
    <col min="3336" max="3336" width="8.59765625" style="213" customWidth="1"/>
    <col min="3337" max="3339" width="0" style="213" hidden="1" customWidth="1"/>
    <col min="3340" max="3340" width="12" style="213" customWidth="1"/>
    <col min="3341" max="3341" width="45.3984375" style="213" bestFit="1" customWidth="1"/>
    <col min="3342" max="3342" width="77.3984375" style="213" bestFit="1" customWidth="1"/>
    <col min="3343" max="3584" width="8.19921875" style="213"/>
    <col min="3585" max="3585" width="9.796875" style="213" customWidth="1"/>
    <col min="3586" max="3586" width="8.19921875" style="213"/>
    <col min="3587" max="3587" width="29.296875" style="213" customWidth="1"/>
    <col min="3588" max="3588" width="8.19921875" style="213"/>
    <col min="3589" max="3589" width="3" style="213" customWidth="1"/>
    <col min="3590" max="3590" width="8.19921875" style="213"/>
    <col min="3591" max="3591" width="9.09765625" style="213" customWidth="1"/>
    <col min="3592" max="3592" width="8.59765625" style="213" customWidth="1"/>
    <col min="3593" max="3595" width="0" style="213" hidden="1" customWidth="1"/>
    <col min="3596" max="3596" width="12" style="213" customWidth="1"/>
    <col min="3597" max="3597" width="45.3984375" style="213" bestFit="1" customWidth="1"/>
    <col min="3598" max="3598" width="77.3984375" style="213" bestFit="1" customWidth="1"/>
    <col min="3599" max="3840" width="8.19921875" style="213"/>
    <col min="3841" max="3841" width="9.796875" style="213" customWidth="1"/>
    <col min="3842" max="3842" width="8.19921875" style="213"/>
    <col min="3843" max="3843" width="29.296875" style="213" customWidth="1"/>
    <col min="3844" max="3844" width="8.19921875" style="213"/>
    <col min="3845" max="3845" width="3" style="213" customWidth="1"/>
    <col min="3846" max="3846" width="8.19921875" style="213"/>
    <col min="3847" max="3847" width="9.09765625" style="213" customWidth="1"/>
    <col min="3848" max="3848" width="8.59765625" style="213" customWidth="1"/>
    <col min="3849" max="3851" width="0" style="213" hidden="1" customWidth="1"/>
    <col min="3852" max="3852" width="12" style="213" customWidth="1"/>
    <col min="3853" max="3853" width="45.3984375" style="213" bestFit="1" customWidth="1"/>
    <col min="3854" max="3854" width="77.3984375" style="213" bestFit="1" customWidth="1"/>
    <col min="3855" max="4096" width="8.19921875" style="213"/>
    <col min="4097" max="4097" width="9.796875" style="213" customWidth="1"/>
    <col min="4098" max="4098" width="8.19921875" style="213"/>
    <col min="4099" max="4099" width="29.296875" style="213" customWidth="1"/>
    <col min="4100" max="4100" width="8.19921875" style="213"/>
    <col min="4101" max="4101" width="3" style="213" customWidth="1"/>
    <col min="4102" max="4102" width="8.19921875" style="213"/>
    <col min="4103" max="4103" width="9.09765625" style="213" customWidth="1"/>
    <col min="4104" max="4104" width="8.59765625" style="213" customWidth="1"/>
    <col min="4105" max="4107" width="0" style="213" hidden="1" customWidth="1"/>
    <col min="4108" max="4108" width="12" style="213" customWidth="1"/>
    <col min="4109" max="4109" width="45.3984375" style="213" bestFit="1" customWidth="1"/>
    <col min="4110" max="4110" width="77.3984375" style="213" bestFit="1" customWidth="1"/>
    <col min="4111" max="4352" width="8.19921875" style="213"/>
    <col min="4353" max="4353" width="9.796875" style="213" customWidth="1"/>
    <col min="4354" max="4354" width="8.19921875" style="213"/>
    <col min="4355" max="4355" width="29.296875" style="213" customWidth="1"/>
    <col min="4356" max="4356" width="8.19921875" style="213"/>
    <col min="4357" max="4357" width="3" style="213" customWidth="1"/>
    <col min="4358" max="4358" width="8.19921875" style="213"/>
    <col min="4359" max="4359" width="9.09765625" style="213" customWidth="1"/>
    <col min="4360" max="4360" width="8.59765625" style="213" customWidth="1"/>
    <col min="4361" max="4363" width="0" style="213" hidden="1" customWidth="1"/>
    <col min="4364" max="4364" width="12" style="213" customWidth="1"/>
    <col min="4365" max="4365" width="45.3984375" style="213" bestFit="1" customWidth="1"/>
    <col min="4366" max="4366" width="77.3984375" style="213" bestFit="1" customWidth="1"/>
    <col min="4367" max="4608" width="8.19921875" style="213"/>
    <col min="4609" max="4609" width="9.796875" style="213" customWidth="1"/>
    <col min="4610" max="4610" width="8.19921875" style="213"/>
    <col min="4611" max="4611" width="29.296875" style="213" customWidth="1"/>
    <col min="4612" max="4612" width="8.19921875" style="213"/>
    <col min="4613" max="4613" width="3" style="213" customWidth="1"/>
    <col min="4614" max="4614" width="8.19921875" style="213"/>
    <col min="4615" max="4615" width="9.09765625" style="213" customWidth="1"/>
    <col min="4616" max="4616" width="8.59765625" style="213" customWidth="1"/>
    <col min="4617" max="4619" width="0" style="213" hidden="1" customWidth="1"/>
    <col min="4620" max="4620" width="12" style="213" customWidth="1"/>
    <col min="4621" max="4621" width="45.3984375" style="213" bestFit="1" customWidth="1"/>
    <col min="4622" max="4622" width="77.3984375" style="213" bestFit="1" customWidth="1"/>
    <col min="4623" max="4864" width="8.19921875" style="213"/>
    <col min="4865" max="4865" width="9.796875" style="213" customWidth="1"/>
    <col min="4866" max="4866" width="8.19921875" style="213"/>
    <col min="4867" max="4867" width="29.296875" style="213" customWidth="1"/>
    <col min="4868" max="4868" width="8.19921875" style="213"/>
    <col min="4869" max="4869" width="3" style="213" customWidth="1"/>
    <col min="4870" max="4870" width="8.19921875" style="213"/>
    <col min="4871" max="4871" width="9.09765625" style="213" customWidth="1"/>
    <col min="4872" max="4872" width="8.59765625" style="213" customWidth="1"/>
    <col min="4873" max="4875" width="0" style="213" hidden="1" customWidth="1"/>
    <col min="4876" max="4876" width="12" style="213" customWidth="1"/>
    <col min="4877" max="4877" width="45.3984375" style="213" bestFit="1" customWidth="1"/>
    <col min="4878" max="4878" width="77.3984375" style="213" bestFit="1" customWidth="1"/>
    <col min="4879" max="5120" width="8.19921875" style="213"/>
    <col min="5121" max="5121" width="9.796875" style="213" customWidth="1"/>
    <col min="5122" max="5122" width="8.19921875" style="213"/>
    <col min="5123" max="5123" width="29.296875" style="213" customWidth="1"/>
    <col min="5124" max="5124" width="8.19921875" style="213"/>
    <col min="5125" max="5125" width="3" style="213" customWidth="1"/>
    <col min="5126" max="5126" width="8.19921875" style="213"/>
    <col min="5127" max="5127" width="9.09765625" style="213" customWidth="1"/>
    <col min="5128" max="5128" width="8.59765625" style="213" customWidth="1"/>
    <col min="5129" max="5131" width="0" style="213" hidden="1" customWidth="1"/>
    <col min="5132" max="5132" width="12" style="213" customWidth="1"/>
    <col min="5133" max="5133" width="45.3984375" style="213" bestFit="1" customWidth="1"/>
    <col min="5134" max="5134" width="77.3984375" style="213" bestFit="1" customWidth="1"/>
    <col min="5135" max="5376" width="8.19921875" style="213"/>
    <col min="5377" max="5377" width="9.796875" style="213" customWidth="1"/>
    <col min="5378" max="5378" width="8.19921875" style="213"/>
    <col min="5379" max="5379" width="29.296875" style="213" customWidth="1"/>
    <col min="5380" max="5380" width="8.19921875" style="213"/>
    <col min="5381" max="5381" width="3" style="213" customWidth="1"/>
    <col min="5382" max="5382" width="8.19921875" style="213"/>
    <col min="5383" max="5383" width="9.09765625" style="213" customWidth="1"/>
    <col min="5384" max="5384" width="8.59765625" style="213" customWidth="1"/>
    <col min="5385" max="5387" width="0" style="213" hidden="1" customWidth="1"/>
    <col min="5388" max="5388" width="12" style="213" customWidth="1"/>
    <col min="5389" max="5389" width="45.3984375" style="213" bestFit="1" customWidth="1"/>
    <col min="5390" max="5390" width="77.3984375" style="213" bestFit="1" customWidth="1"/>
    <col min="5391" max="5632" width="8.19921875" style="213"/>
    <col min="5633" max="5633" width="9.796875" style="213" customWidth="1"/>
    <col min="5634" max="5634" width="8.19921875" style="213"/>
    <col min="5635" max="5635" width="29.296875" style="213" customWidth="1"/>
    <col min="5636" max="5636" width="8.19921875" style="213"/>
    <col min="5637" max="5637" width="3" style="213" customWidth="1"/>
    <col min="5638" max="5638" width="8.19921875" style="213"/>
    <col min="5639" max="5639" width="9.09765625" style="213" customWidth="1"/>
    <col min="5640" max="5640" width="8.59765625" style="213" customWidth="1"/>
    <col min="5641" max="5643" width="0" style="213" hidden="1" customWidth="1"/>
    <col min="5644" max="5644" width="12" style="213" customWidth="1"/>
    <col min="5645" max="5645" width="45.3984375" style="213" bestFit="1" customWidth="1"/>
    <col min="5646" max="5646" width="77.3984375" style="213" bestFit="1" customWidth="1"/>
    <col min="5647" max="5888" width="8.19921875" style="213"/>
    <col min="5889" max="5889" width="9.796875" style="213" customWidth="1"/>
    <col min="5890" max="5890" width="8.19921875" style="213"/>
    <col min="5891" max="5891" width="29.296875" style="213" customWidth="1"/>
    <col min="5892" max="5892" width="8.19921875" style="213"/>
    <col min="5893" max="5893" width="3" style="213" customWidth="1"/>
    <col min="5894" max="5894" width="8.19921875" style="213"/>
    <col min="5895" max="5895" width="9.09765625" style="213" customWidth="1"/>
    <col min="5896" max="5896" width="8.59765625" style="213" customWidth="1"/>
    <col min="5897" max="5899" width="0" style="213" hidden="1" customWidth="1"/>
    <col min="5900" max="5900" width="12" style="213" customWidth="1"/>
    <col min="5901" max="5901" width="45.3984375" style="213" bestFit="1" customWidth="1"/>
    <col min="5902" max="5902" width="77.3984375" style="213" bestFit="1" customWidth="1"/>
    <col min="5903" max="6144" width="8.19921875" style="213"/>
    <col min="6145" max="6145" width="9.796875" style="213" customWidth="1"/>
    <col min="6146" max="6146" width="8.19921875" style="213"/>
    <col min="6147" max="6147" width="29.296875" style="213" customWidth="1"/>
    <col min="6148" max="6148" width="8.19921875" style="213"/>
    <col min="6149" max="6149" width="3" style="213" customWidth="1"/>
    <col min="6150" max="6150" width="8.19921875" style="213"/>
    <col min="6151" max="6151" width="9.09765625" style="213" customWidth="1"/>
    <col min="6152" max="6152" width="8.59765625" style="213" customWidth="1"/>
    <col min="6153" max="6155" width="0" style="213" hidden="1" customWidth="1"/>
    <col min="6156" max="6156" width="12" style="213" customWidth="1"/>
    <col min="6157" max="6157" width="45.3984375" style="213" bestFit="1" customWidth="1"/>
    <col min="6158" max="6158" width="77.3984375" style="213" bestFit="1" customWidth="1"/>
    <col min="6159" max="6400" width="8.19921875" style="213"/>
    <col min="6401" max="6401" width="9.796875" style="213" customWidth="1"/>
    <col min="6402" max="6402" width="8.19921875" style="213"/>
    <col min="6403" max="6403" width="29.296875" style="213" customWidth="1"/>
    <col min="6404" max="6404" width="8.19921875" style="213"/>
    <col min="6405" max="6405" width="3" style="213" customWidth="1"/>
    <col min="6406" max="6406" width="8.19921875" style="213"/>
    <col min="6407" max="6407" width="9.09765625" style="213" customWidth="1"/>
    <col min="6408" max="6408" width="8.59765625" style="213" customWidth="1"/>
    <col min="6409" max="6411" width="0" style="213" hidden="1" customWidth="1"/>
    <col min="6412" max="6412" width="12" style="213" customWidth="1"/>
    <col min="6413" max="6413" width="45.3984375" style="213" bestFit="1" customWidth="1"/>
    <col min="6414" max="6414" width="77.3984375" style="213" bestFit="1" customWidth="1"/>
    <col min="6415" max="6656" width="8.19921875" style="213"/>
    <col min="6657" max="6657" width="9.796875" style="213" customWidth="1"/>
    <col min="6658" max="6658" width="8.19921875" style="213"/>
    <col min="6659" max="6659" width="29.296875" style="213" customWidth="1"/>
    <col min="6660" max="6660" width="8.19921875" style="213"/>
    <col min="6661" max="6661" width="3" style="213" customWidth="1"/>
    <col min="6662" max="6662" width="8.19921875" style="213"/>
    <col min="6663" max="6663" width="9.09765625" style="213" customWidth="1"/>
    <col min="6664" max="6664" width="8.59765625" style="213" customWidth="1"/>
    <col min="6665" max="6667" width="0" style="213" hidden="1" customWidth="1"/>
    <col min="6668" max="6668" width="12" style="213" customWidth="1"/>
    <col min="6669" max="6669" width="45.3984375" style="213" bestFit="1" customWidth="1"/>
    <col min="6670" max="6670" width="77.3984375" style="213" bestFit="1" customWidth="1"/>
    <col min="6671" max="6912" width="8.19921875" style="213"/>
    <col min="6913" max="6913" width="9.796875" style="213" customWidth="1"/>
    <col min="6914" max="6914" width="8.19921875" style="213"/>
    <col min="6915" max="6915" width="29.296875" style="213" customWidth="1"/>
    <col min="6916" max="6916" width="8.19921875" style="213"/>
    <col min="6917" max="6917" width="3" style="213" customWidth="1"/>
    <col min="6918" max="6918" width="8.19921875" style="213"/>
    <col min="6919" max="6919" width="9.09765625" style="213" customWidth="1"/>
    <col min="6920" max="6920" width="8.59765625" style="213" customWidth="1"/>
    <col min="6921" max="6923" width="0" style="213" hidden="1" customWidth="1"/>
    <col min="6924" max="6924" width="12" style="213" customWidth="1"/>
    <col min="6925" max="6925" width="45.3984375" style="213" bestFit="1" customWidth="1"/>
    <col min="6926" max="6926" width="77.3984375" style="213" bestFit="1" customWidth="1"/>
    <col min="6927" max="7168" width="8.19921875" style="213"/>
    <col min="7169" max="7169" width="9.796875" style="213" customWidth="1"/>
    <col min="7170" max="7170" width="8.19921875" style="213"/>
    <col min="7171" max="7171" width="29.296875" style="213" customWidth="1"/>
    <col min="7172" max="7172" width="8.19921875" style="213"/>
    <col min="7173" max="7173" width="3" style="213" customWidth="1"/>
    <col min="7174" max="7174" width="8.19921875" style="213"/>
    <col min="7175" max="7175" width="9.09765625" style="213" customWidth="1"/>
    <col min="7176" max="7176" width="8.59765625" style="213" customWidth="1"/>
    <col min="7177" max="7179" width="0" style="213" hidden="1" customWidth="1"/>
    <col min="7180" max="7180" width="12" style="213" customWidth="1"/>
    <col min="7181" max="7181" width="45.3984375" style="213" bestFit="1" customWidth="1"/>
    <col min="7182" max="7182" width="77.3984375" style="213" bestFit="1" customWidth="1"/>
    <col min="7183" max="7424" width="8.19921875" style="213"/>
    <col min="7425" max="7425" width="9.796875" style="213" customWidth="1"/>
    <col min="7426" max="7426" width="8.19921875" style="213"/>
    <col min="7427" max="7427" width="29.296875" style="213" customWidth="1"/>
    <col min="7428" max="7428" width="8.19921875" style="213"/>
    <col min="7429" max="7429" width="3" style="213" customWidth="1"/>
    <col min="7430" max="7430" width="8.19921875" style="213"/>
    <col min="7431" max="7431" width="9.09765625" style="213" customWidth="1"/>
    <col min="7432" max="7432" width="8.59765625" style="213" customWidth="1"/>
    <col min="7433" max="7435" width="0" style="213" hidden="1" customWidth="1"/>
    <col min="7436" max="7436" width="12" style="213" customWidth="1"/>
    <col min="7437" max="7437" width="45.3984375" style="213" bestFit="1" customWidth="1"/>
    <col min="7438" max="7438" width="77.3984375" style="213" bestFit="1" customWidth="1"/>
    <col min="7439" max="7680" width="8.19921875" style="213"/>
    <col min="7681" max="7681" width="9.796875" style="213" customWidth="1"/>
    <col min="7682" max="7682" width="8.19921875" style="213"/>
    <col min="7683" max="7683" width="29.296875" style="213" customWidth="1"/>
    <col min="7684" max="7684" width="8.19921875" style="213"/>
    <col min="7685" max="7685" width="3" style="213" customWidth="1"/>
    <col min="7686" max="7686" width="8.19921875" style="213"/>
    <col min="7687" max="7687" width="9.09765625" style="213" customWidth="1"/>
    <col min="7688" max="7688" width="8.59765625" style="213" customWidth="1"/>
    <col min="7689" max="7691" width="0" style="213" hidden="1" customWidth="1"/>
    <col min="7692" max="7692" width="12" style="213" customWidth="1"/>
    <col min="7693" max="7693" width="45.3984375" style="213" bestFit="1" customWidth="1"/>
    <col min="7694" max="7694" width="77.3984375" style="213" bestFit="1" customWidth="1"/>
    <col min="7695" max="7936" width="8.19921875" style="213"/>
    <col min="7937" max="7937" width="9.796875" style="213" customWidth="1"/>
    <col min="7938" max="7938" width="8.19921875" style="213"/>
    <col min="7939" max="7939" width="29.296875" style="213" customWidth="1"/>
    <col min="7940" max="7940" width="8.19921875" style="213"/>
    <col min="7941" max="7941" width="3" style="213" customWidth="1"/>
    <col min="7942" max="7942" width="8.19921875" style="213"/>
    <col min="7943" max="7943" width="9.09765625" style="213" customWidth="1"/>
    <col min="7944" max="7944" width="8.59765625" style="213" customWidth="1"/>
    <col min="7945" max="7947" width="0" style="213" hidden="1" customWidth="1"/>
    <col min="7948" max="7948" width="12" style="213" customWidth="1"/>
    <col min="7949" max="7949" width="45.3984375" style="213" bestFit="1" customWidth="1"/>
    <col min="7950" max="7950" width="77.3984375" style="213" bestFit="1" customWidth="1"/>
    <col min="7951" max="8192" width="8.19921875" style="213"/>
    <col min="8193" max="8193" width="9.796875" style="213" customWidth="1"/>
    <col min="8194" max="8194" width="8.19921875" style="213"/>
    <col min="8195" max="8195" width="29.296875" style="213" customWidth="1"/>
    <col min="8196" max="8196" width="8.19921875" style="213"/>
    <col min="8197" max="8197" width="3" style="213" customWidth="1"/>
    <col min="8198" max="8198" width="8.19921875" style="213"/>
    <col min="8199" max="8199" width="9.09765625" style="213" customWidth="1"/>
    <col min="8200" max="8200" width="8.59765625" style="213" customWidth="1"/>
    <col min="8201" max="8203" width="0" style="213" hidden="1" customWidth="1"/>
    <col min="8204" max="8204" width="12" style="213" customWidth="1"/>
    <col min="8205" max="8205" width="45.3984375" style="213" bestFit="1" customWidth="1"/>
    <col min="8206" max="8206" width="77.3984375" style="213" bestFit="1" customWidth="1"/>
    <col min="8207" max="8448" width="8.19921875" style="213"/>
    <col min="8449" max="8449" width="9.796875" style="213" customWidth="1"/>
    <col min="8450" max="8450" width="8.19921875" style="213"/>
    <col min="8451" max="8451" width="29.296875" style="213" customWidth="1"/>
    <col min="8452" max="8452" width="8.19921875" style="213"/>
    <col min="8453" max="8453" width="3" style="213" customWidth="1"/>
    <col min="8454" max="8454" width="8.19921875" style="213"/>
    <col min="8455" max="8455" width="9.09765625" style="213" customWidth="1"/>
    <col min="8456" max="8456" width="8.59765625" style="213" customWidth="1"/>
    <col min="8457" max="8459" width="0" style="213" hidden="1" customWidth="1"/>
    <col min="8460" max="8460" width="12" style="213" customWidth="1"/>
    <col min="8461" max="8461" width="45.3984375" style="213" bestFit="1" customWidth="1"/>
    <col min="8462" max="8462" width="77.3984375" style="213" bestFit="1" customWidth="1"/>
    <col min="8463" max="8704" width="8.19921875" style="213"/>
    <col min="8705" max="8705" width="9.796875" style="213" customWidth="1"/>
    <col min="8706" max="8706" width="8.19921875" style="213"/>
    <col min="8707" max="8707" width="29.296875" style="213" customWidth="1"/>
    <col min="8708" max="8708" width="8.19921875" style="213"/>
    <col min="8709" max="8709" width="3" style="213" customWidth="1"/>
    <col min="8710" max="8710" width="8.19921875" style="213"/>
    <col min="8711" max="8711" width="9.09765625" style="213" customWidth="1"/>
    <col min="8712" max="8712" width="8.59765625" style="213" customWidth="1"/>
    <col min="8713" max="8715" width="0" style="213" hidden="1" customWidth="1"/>
    <col min="8716" max="8716" width="12" style="213" customWidth="1"/>
    <col min="8717" max="8717" width="45.3984375" style="213" bestFit="1" customWidth="1"/>
    <col min="8718" max="8718" width="77.3984375" style="213" bestFit="1" customWidth="1"/>
    <col min="8719" max="8960" width="8.19921875" style="213"/>
    <col min="8961" max="8961" width="9.796875" style="213" customWidth="1"/>
    <col min="8962" max="8962" width="8.19921875" style="213"/>
    <col min="8963" max="8963" width="29.296875" style="213" customWidth="1"/>
    <col min="8964" max="8964" width="8.19921875" style="213"/>
    <col min="8965" max="8965" width="3" style="213" customWidth="1"/>
    <col min="8966" max="8966" width="8.19921875" style="213"/>
    <col min="8967" max="8967" width="9.09765625" style="213" customWidth="1"/>
    <col min="8968" max="8968" width="8.59765625" style="213" customWidth="1"/>
    <col min="8969" max="8971" width="0" style="213" hidden="1" customWidth="1"/>
    <col min="8972" max="8972" width="12" style="213" customWidth="1"/>
    <col min="8973" max="8973" width="45.3984375" style="213" bestFit="1" customWidth="1"/>
    <col min="8974" max="8974" width="77.3984375" style="213" bestFit="1" customWidth="1"/>
    <col min="8975" max="9216" width="8.19921875" style="213"/>
    <col min="9217" max="9217" width="9.796875" style="213" customWidth="1"/>
    <col min="9218" max="9218" width="8.19921875" style="213"/>
    <col min="9219" max="9219" width="29.296875" style="213" customWidth="1"/>
    <col min="9220" max="9220" width="8.19921875" style="213"/>
    <col min="9221" max="9221" width="3" style="213" customWidth="1"/>
    <col min="9222" max="9222" width="8.19921875" style="213"/>
    <col min="9223" max="9223" width="9.09765625" style="213" customWidth="1"/>
    <col min="9224" max="9224" width="8.59765625" style="213" customWidth="1"/>
    <col min="9225" max="9227" width="0" style="213" hidden="1" customWidth="1"/>
    <col min="9228" max="9228" width="12" style="213" customWidth="1"/>
    <col min="9229" max="9229" width="45.3984375" style="213" bestFit="1" customWidth="1"/>
    <col min="9230" max="9230" width="77.3984375" style="213" bestFit="1" customWidth="1"/>
    <col min="9231" max="9472" width="8.19921875" style="213"/>
    <col min="9473" max="9473" width="9.796875" style="213" customWidth="1"/>
    <col min="9474" max="9474" width="8.19921875" style="213"/>
    <col min="9475" max="9475" width="29.296875" style="213" customWidth="1"/>
    <col min="9476" max="9476" width="8.19921875" style="213"/>
    <col min="9477" max="9477" width="3" style="213" customWidth="1"/>
    <col min="9478" max="9478" width="8.19921875" style="213"/>
    <col min="9479" max="9479" width="9.09765625" style="213" customWidth="1"/>
    <col min="9480" max="9480" width="8.59765625" style="213" customWidth="1"/>
    <col min="9481" max="9483" width="0" style="213" hidden="1" customWidth="1"/>
    <col min="9484" max="9484" width="12" style="213" customWidth="1"/>
    <col min="9485" max="9485" width="45.3984375" style="213" bestFit="1" customWidth="1"/>
    <col min="9486" max="9486" width="77.3984375" style="213" bestFit="1" customWidth="1"/>
    <col min="9487" max="9728" width="8.19921875" style="213"/>
    <col min="9729" max="9729" width="9.796875" style="213" customWidth="1"/>
    <col min="9730" max="9730" width="8.19921875" style="213"/>
    <col min="9731" max="9731" width="29.296875" style="213" customWidth="1"/>
    <col min="9732" max="9732" width="8.19921875" style="213"/>
    <col min="9733" max="9733" width="3" style="213" customWidth="1"/>
    <col min="9734" max="9734" width="8.19921875" style="213"/>
    <col min="9735" max="9735" width="9.09765625" style="213" customWidth="1"/>
    <col min="9736" max="9736" width="8.59765625" style="213" customWidth="1"/>
    <col min="9737" max="9739" width="0" style="213" hidden="1" customWidth="1"/>
    <col min="9740" max="9740" width="12" style="213" customWidth="1"/>
    <col min="9741" max="9741" width="45.3984375" style="213" bestFit="1" customWidth="1"/>
    <col min="9742" max="9742" width="77.3984375" style="213" bestFit="1" customWidth="1"/>
    <col min="9743" max="9984" width="8.19921875" style="213"/>
    <col min="9985" max="9985" width="9.796875" style="213" customWidth="1"/>
    <col min="9986" max="9986" width="8.19921875" style="213"/>
    <col min="9987" max="9987" width="29.296875" style="213" customWidth="1"/>
    <col min="9988" max="9988" width="8.19921875" style="213"/>
    <col min="9989" max="9989" width="3" style="213" customWidth="1"/>
    <col min="9990" max="9990" width="8.19921875" style="213"/>
    <col min="9991" max="9991" width="9.09765625" style="213" customWidth="1"/>
    <col min="9992" max="9992" width="8.59765625" style="213" customWidth="1"/>
    <col min="9993" max="9995" width="0" style="213" hidden="1" customWidth="1"/>
    <col min="9996" max="9996" width="12" style="213" customWidth="1"/>
    <col min="9997" max="9997" width="45.3984375" style="213" bestFit="1" customWidth="1"/>
    <col min="9998" max="9998" width="77.3984375" style="213" bestFit="1" customWidth="1"/>
    <col min="9999" max="10240" width="8.19921875" style="213"/>
    <col min="10241" max="10241" width="9.796875" style="213" customWidth="1"/>
    <col min="10242" max="10242" width="8.19921875" style="213"/>
    <col min="10243" max="10243" width="29.296875" style="213" customWidth="1"/>
    <col min="10244" max="10244" width="8.19921875" style="213"/>
    <col min="10245" max="10245" width="3" style="213" customWidth="1"/>
    <col min="10246" max="10246" width="8.19921875" style="213"/>
    <col min="10247" max="10247" width="9.09765625" style="213" customWidth="1"/>
    <col min="10248" max="10248" width="8.59765625" style="213" customWidth="1"/>
    <col min="10249" max="10251" width="0" style="213" hidden="1" customWidth="1"/>
    <col min="10252" max="10252" width="12" style="213" customWidth="1"/>
    <col min="10253" max="10253" width="45.3984375" style="213" bestFit="1" customWidth="1"/>
    <col min="10254" max="10254" width="77.3984375" style="213" bestFit="1" customWidth="1"/>
    <col min="10255" max="10496" width="8.19921875" style="213"/>
    <col min="10497" max="10497" width="9.796875" style="213" customWidth="1"/>
    <col min="10498" max="10498" width="8.19921875" style="213"/>
    <col min="10499" max="10499" width="29.296875" style="213" customWidth="1"/>
    <col min="10500" max="10500" width="8.19921875" style="213"/>
    <col min="10501" max="10501" width="3" style="213" customWidth="1"/>
    <col min="10502" max="10502" width="8.19921875" style="213"/>
    <col min="10503" max="10503" width="9.09765625" style="213" customWidth="1"/>
    <col min="10504" max="10504" width="8.59765625" style="213" customWidth="1"/>
    <col min="10505" max="10507" width="0" style="213" hidden="1" customWidth="1"/>
    <col min="10508" max="10508" width="12" style="213" customWidth="1"/>
    <col min="10509" max="10509" width="45.3984375" style="213" bestFit="1" customWidth="1"/>
    <col min="10510" max="10510" width="77.3984375" style="213" bestFit="1" customWidth="1"/>
    <col min="10511" max="10752" width="8.19921875" style="213"/>
    <col min="10753" max="10753" width="9.796875" style="213" customWidth="1"/>
    <col min="10754" max="10754" width="8.19921875" style="213"/>
    <col min="10755" max="10755" width="29.296875" style="213" customWidth="1"/>
    <col min="10756" max="10756" width="8.19921875" style="213"/>
    <col min="10757" max="10757" width="3" style="213" customWidth="1"/>
    <col min="10758" max="10758" width="8.19921875" style="213"/>
    <col min="10759" max="10759" width="9.09765625" style="213" customWidth="1"/>
    <col min="10760" max="10760" width="8.59765625" style="213" customWidth="1"/>
    <col min="10761" max="10763" width="0" style="213" hidden="1" customWidth="1"/>
    <col min="10764" max="10764" width="12" style="213" customWidth="1"/>
    <col min="10765" max="10765" width="45.3984375" style="213" bestFit="1" customWidth="1"/>
    <col min="10766" max="10766" width="77.3984375" style="213" bestFit="1" customWidth="1"/>
    <col min="10767" max="11008" width="8.19921875" style="213"/>
    <col min="11009" max="11009" width="9.796875" style="213" customWidth="1"/>
    <col min="11010" max="11010" width="8.19921875" style="213"/>
    <col min="11011" max="11011" width="29.296875" style="213" customWidth="1"/>
    <col min="11012" max="11012" width="8.19921875" style="213"/>
    <col min="11013" max="11013" width="3" style="213" customWidth="1"/>
    <col min="11014" max="11014" width="8.19921875" style="213"/>
    <col min="11015" max="11015" width="9.09765625" style="213" customWidth="1"/>
    <col min="11016" max="11016" width="8.59765625" style="213" customWidth="1"/>
    <col min="11017" max="11019" width="0" style="213" hidden="1" customWidth="1"/>
    <col min="11020" max="11020" width="12" style="213" customWidth="1"/>
    <col min="11021" max="11021" width="45.3984375" style="213" bestFit="1" customWidth="1"/>
    <col min="11022" max="11022" width="77.3984375" style="213" bestFit="1" customWidth="1"/>
    <col min="11023" max="11264" width="8.19921875" style="213"/>
    <col min="11265" max="11265" width="9.796875" style="213" customWidth="1"/>
    <col min="11266" max="11266" width="8.19921875" style="213"/>
    <col min="11267" max="11267" width="29.296875" style="213" customWidth="1"/>
    <col min="11268" max="11268" width="8.19921875" style="213"/>
    <col min="11269" max="11269" width="3" style="213" customWidth="1"/>
    <col min="11270" max="11270" width="8.19921875" style="213"/>
    <col min="11271" max="11271" width="9.09765625" style="213" customWidth="1"/>
    <col min="11272" max="11272" width="8.59765625" style="213" customWidth="1"/>
    <col min="11273" max="11275" width="0" style="213" hidden="1" customWidth="1"/>
    <col min="11276" max="11276" width="12" style="213" customWidth="1"/>
    <col min="11277" max="11277" width="45.3984375" style="213" bestFit="1" customWidth="1"/>
    <col min="11278" max="11278" width="77.3984375" style="213" bestFit="1" customWidth="1"/>
    <col min="11279" max="11520" width="8.19921875" style="213"/>
    <col min="11521" max="11521" width="9.796875" style="213" customWidth="1"/>
    <col min="11522" max="11522" width="8.19921875" style="213"/>
    <col min="11523" max="11523" width="29.296875" style="213" customWidth="1"/>
    <col min="11524" max="11524" width="8.19921875" style="213"/>
    <col min="11525" max="11525" width="3" style="213" customWidth="1"/>
    <col min="11526" max="11526" width="8.19921875" style="213"/>
    <col min="11527" max="11527" width="9.09765625" style="213" customWidth="1"/>
    <col min="11528" max="11528" width="8.59765625" style="213" customWidth="1"/>
    <col min="11529" max="11531" width="0" style="213" hidden="1" customWidth="1"/>
    <col min="11532" max="11532" width="12" style="213" customWidth="1"/>
    <col min="11533" max="11533" width="45.3984375" style="213" bestFit="1" customWidth="1"/>
    <col min="11534" max="11534" width="77.3984375" style="213" bestFit="1" customWidth="1"/>
    <col min="11535" max="11776" width="8.19921875" style="213"/>
    <col min="11777" max="11777" width="9.796875" style="213" customWidth="1"/>
    <col min="11778" max="11778" width="8.19921875" style="213"/>
    <col min="11779" max="11779" width="29.296875" style="213" customWidth="1"/>
    <col min="11780" max="11780" width="8.19921875" style="213"/>
    <col min="11781" max="11781" width="3" style="213" customWidth="1"/>
    <col min="11782" max="11782" width="8.19921875" style="213"/>
    <col min="11783" max="11783" width="9.09765625" style="213" customWidth="1"/>
    <col min="11784" max="11784" width="8.59765625" style="213" customWidth="1"/>
    <col min="11785" max="11787" width="0" style="213" hidden="1" customWidth="1"/>
    <col min="11788" max="11788" width="12" style="213" customWidth="1"/>
    <col min="11789" max="11789" width="45.3984375" style="213" bestFit="1" customWidth="1"/>
    <col min="11790" max="11790" width="77.3984375" style="213" bestFit="1" customWidth="1"/>
    <col min="11791" max="12032" width="8.19921875" style="213"/>
    <col min="12033" max="12033" width="9.796875" style="213" customWidth="1"/>
    <col min="12034" max="12034" width="8.19921875" style="213"/>
    <col min="12035" max="12035" width="29.296875" style="213" customWidth="1"/>
    <col min="12036" max="12036" width="8.19921875" style="213"/>
    <col min="12037" max="12037" width="3" style="213" customWidth="1"/>
    <col min="12038" max="12038" width="8.19921875" style="213"/>
    <col min="12039" max="12039" width="9.09765625" style="213" customWidth="1"/>
    <col min="12040" max="12040" width="8.59765625" style="213" customWidth="1"/>
    <col min="12041" max="12043" width="0" style="213" hidden="1" customWidth="1"/>
    <col min="12044" max="12044" width="12" style="213" customWidth="1"/>
    <col min="12045" max="12045" width="45.3984375" style="213" bestFit="1" customWidth="1"/>
    <col min="12046" max="12046" width="77.3984375" style="213" bestFit="1" customWidth="1"/>
    <col min="12047" max="12288" width="8.19921875" style="213"/>
    <col min="12289" max="12289" width="9.796875" style="213" customWidth="1"/>
    <col min="12290" max="12290" width="8.19921875" style="213"/>
    <col min="12291" max="12291" width="29.296875" style="213" customWidth="1"/>
    <col min="12292" max="12292" width="8.19921875" style="213"/>
    <col min="12293" max="12293" width="3" style="213" customWidth="1"/>
    <col min="12294" max="12294" width="8.19921875" style="213"/>
    <col min="12295" max="12295" width="9.09765625" style="213" customWidth="1"/>
    <col min="12296" max="12296" width="8.59765625" style="213" customWidth="1"/>
    <col min="12297" max="12299" width="0" style="213" hidden="1" customWidth="1"/>
    <col min="12300" max="12300" width="12" style="213" customWidth="1"/>
    <col min="12301" max="12301" width="45.3984375" style="213" bestFit="1" customWidth="1"/>
    <col min="12302" max="12302" width="77.3984375" style="213" bestFit="1" customWidth="1"/>
    <col min="12303" max="12544" width="8.19921875" style="213"/>
    <col min="12545" max="12545" width="9.796875" style="213" customWidth="1"/>
    <col min="12546" max="12546" width="8.19921875" style="213"/>
    <col min="12547" max="12547" width="29.296875" style="213" customWidth="1"/>
    <col min="12548" max="12548" width="8.19921875" style="213"/>
    <col min="12549" max="12549" width="3" style="213" customWidth="1"/>
    <col min="12550" max="12550" width="8.19921875" style="213"/>
    <col min="12551" max="12551" width="9.09765625" style="213" customWidth="1"/>
    <col min="12552" max="12552" width="8.59765625" style="213" customWidth="1"/>
    <col min="12553" max="12555" width="0" style="213" hidden="1" customWidth="1"/>
    <col min="12556" max="12556" width="12" style="213" customWidth="1"/>
    <col min="12557" max="12557" width="45.3984375" style="213" bestFit="1" customWidth="1"/>
    <col min="12558" max="12558" width="77.3984375" style="213" bestFit="1" customWidth="1"/>
    <col min="12559" max="12800" width="8.19921875" style="213"/>
    <col min="12801" max="12801" width="9.796875" style="213" customWidth="1"/>
    <col min="12802" max="12802" width="8.19921875" style="213"/>
    <col min="12803" max="12803" width="29.296875" style="213" customWidth="1"/>
    <col min="12804" max="12804" width="8.19921875" style="213"/>
    <col min="12805" max="12805" width="3" style="213" customWidth="1"/>
    <col min="12806" max="12806" width="8.19921875" style="213"/>
    <col min="12807" max="12807" width="9.09765625" style="213" customWidth="1"/>
    <col min="12808" max="12808" width="8.59765625" style="213" customWidth="1"/>
    <col min="12809" max="12811" width="0" style="213" hidden="1" customWidth="1"/>
    <col min="12812" max="12812" width="12" style="213" customWidth="1"/>
    <col min="12813" max="12813" width="45.3984375" style="213" bestFit="1" customWidth="1"/>
    <col min="12814" max="12814" width="77.3984375" style="213" bestFit="1" customWidth="1"/>
    <col min="12815" max="13056" width="8.19921875" style="213"/>
    <col min="13057" max="13057" width="9.796875" style="213" customWidth="1"/>
    <col min="13058" max="13058" width="8.19921875" style="213"/>
    <col min="13059" max="13059" width="29.296875" style="213" customWidth="1"/>
    <col min="13060" max="13060" width="8.19921875" style="213"/>
    <col min="13061" max="13061" width="3" style="213" customWidth="1"/>
    <col min="13062" max="13062" width="8.19921875" style="213"/>
    <col min="13063" max="13063" width="9.09765625" style="213" customWidth="1"/>
    <col min="13064" max="13064" width="8.59765625" style="213" customWidth="1"/>
    <col min="13065" max="13067" width="0" style="213" hidden="1" customWidth="1"/>
    <col min="13068" max="13068" width="12" style="213" customWidth="1"/>
    <col min="13069" max="13069" width="45.3984375" style="213" bestFit="1" customWidth="1"/>
    <col min="13070" max="13070" width="77.3984375" style="213" bestFit="1" customWidth="1"/>
    <col min="13071" max="13312" width="8.19921875" style="213"/>
    <col min="13313" max="13313" width="9.796875" style="213" customWidth="1"/>
    <col min="13314" max="13314" width="8.19921875" style="213"/>
    <col min="13315" max="13315" width="29.296875" style="213" customWidth="1"/>
    <col min="13316" max="13316" width="8.19921875" style="213"/>
    <col min="13317" max="13317" width="3" style="213" customWidth="1"/>
    <col min="13318" max="13318" width="8.19921875" style="213"/>
    <col min="13319" max="13319" width="9.09765625" style="213" customWidth="1"/>
    <col min="13320" max="13320" width="8.59765625" style="213" customWidth="1"/>
    <col min="13321" max="13323" width="0" style="213" hidden="1" customWidth="1"/>
    <col min="13324" max="13324" width="12" style="213" customWidth="1"/>
    <col min="13325" max="13325" width="45.3984375" style="213" bestFit="1" customWidth="1"/>
    <col min="13326" max="13326" width="77.3984375" style="213" bestFit="1" customWidth="1"/>
    <col min="13327" max="13568" width="8.19921875" style="213"/>
    <col min="13569" max="13569" width="9.796875" style="213" customWidth="1"/>
    <col min="13570" max="13570" width="8.19921875" style="213"/>
    <col min="13571" max="13571" width="29.296875" style="213" customWidth="1"/>
    <col min="13572" max="13572" width="8.19921875" style="213"/>
    <col min="13573" max="13573" width="3" style="213" customWidth="1"/>
    <col min="13574" max="13574" width="8.19921875" style="213"/>
    <col min="13575" max="13575" width="9.09765625" style="213" customWidth="1"/>
    <col min="13576" max="13576" width="8.59765625" style="213" customWidth="1"/>
    <col min="13577" max="13579" width="0" style="213" hidden="1" customWidth="1"/>
    <col min="13580" max="13580" width="12" style="213" customWidth="1"/>
    <col min="13581" max="13581" width="45.3984375" style="213" bestFit="1" customWidth="1"/>
    <col min="13582" max="13582" width="77.3984375" style="213" bestFit="1" customWidth="1"/>
    <col min="13583" max="13824" width="8.19921875" style="213"/>
    <col min="13825" max="13825" width="9.796875" style="213" customWidth="1"/>
    <col min="13826" max="13826" width="8.19921875" style="213"/>
    <col min="13827" max="13827" width="29.296875" style="213" customWidth="1"/>
    <col min="13828" max="13828" width="8.19921875" style="213"/>
    <col min="13829" max="13829" width="3" style="213" customWidth="1"/>
    <col min="13830" max="13830" width="8.19921875" style="213"/>
    <col min="13831" max="13831" width="9.09765625" style="213" customWidth="1"/>
    <col min="13832" max="13832" width="8.59765625" style="213" customWidth="1"/>
    <col min="13833" max="13835" width="0" style="213" hidden="1" customWidth="1"/>
    <col min="13836" max="13836" width="12" style="213" customWidth="1"/>
    <col min="13837" max="13837" width="45.3984375" style="213" bestFit="1" customWidth="1"/>
    <col min="13838" max="13838" width="77.3984375" style="213" bestFit="1" customWidth="1"/>
    <col min="13839" max="14080" width="8.19921875" style="213"/>
    <col min="14081" max="14081" width="9.796875" style="213" customWidth="1"/>
    <col min="14082" max="14082" width="8.19921875" style="213"/>
    <col min="14083" max="14083" width="29.296875" style="213" customWidth="1"/>
    <col min="14084" max="14084" width="8.19921875" style="213"/>
    <col min="14085" max="14085" width="3" style="213" customWidth="1"/>
    <col min="14086" max="14086" width="8.19921875" style="213"/>
    <col min="14087" max="14087" width="9.09765625" style="213" customWidth="1"/>
    <col min="14088" max="14088" width="8.59765625" style="213" customWidth="1"/>
    <col min="14089" max="14091" width="0" style="213" hidden="1" customWidth="1"/>
    <col min="14092" max="14092" width="12" style="213" customWidth="1"/>
    <col min="14093" max="14093" width="45.3984375" style="213" bestFit="1" customWidth="1"/>
    <col min="14094" max="14094" width="77.3984375" style="213" bestFit="1" customWidth="1"/>
    <col min="14095" max="14336" width="8.19921875" style="213"/>
    <col min="14337" max="14337" width="9.796875" style="213" customWidth="1"/>
    <col min="14338" max="14338" width="8.19921875" style="213"/>
    <col min="14339" max="14339" width="29.296875" style="213" customWidth="1"/>
    <col min="14340" max="14340" width="8.19921875" style="213"/>
    <col min="14341" max="14341" width="3" style="213" customWidth="1"/>
    <col min="14342" max="14342" width="8.19921875" style="213"/>
    <col min="14343" max="14343" width="9.09765625" style="213" customWidth="1"/>
    <col min="14344" max="14344" width="8.59765625" style="213" customWidth="1"/>
    <col min="14345" max="14347" width="0" style="213" hidden="1" customWidth="1"/>
    <col min="14348" max="14348" width="12" style="213" customWidth="1"/>
    <col min="14349" max="14349" width="45.3984375" style="213" bestFit="1" customWidth="1"/>
    <col min="14350" max="14350" width="77.3984375" style="213" bestFit="1" customWidth="1"/>
    <col min="14351" max="14592" width="8.19921875" style="213"/>
    <col min="14593" max="14593" width="9.796875" style="213" customWidth="1"/>
    <col min="14594" max="14594" width="8.19921875" style="213"/>
    <col min="14595" max="14595" width="29.296875" style="213" customWidth="1"/>
    <col min="14596" max="14596" width="8.19921875" style="213"/>
    <col min="14597" max="14597" width="3" style="213" customWidth="1"/>
    <col min="14598" max="14598" width="8.19921875" style="213"/>
    <col min="14599" max="14599" width="9.09765625" style="213" customWidth="1"/>
    <col min="14600" max="14600" width="8.59765625" style="213" customWidth="1"/>
    <col min="14601" max="14603" width="0" style="213" hidden="1" customWidth="1"/>
    <col min="14604" max="14604" width="12" style="213" customWidth="1"/>
    <col min="14605" max="14605" width="45.3984375" style="213" bestFit="1" customWidth="1"/>
    <col min="14606" max="14606" width="77.3984375" style="213" bestFit="1" customWidth="1"/>
    <col min="14607" max="14848" width="8.19921875" style="213"/>
    <col min="14849" max="14849" width="9.796875" style="213" customWidth="1"/>
    <col min="14850" max="14850" width="8.19921875" style="213"/>
    <col min="14851" max="14851" width="29.296875" style="213" customWidth="1"/>
    <col min="14852" max="14852" width="8.19921875" style="213"/>
    <col min="14853" max="14853" width="3" style="213" customWidth="1"/>
    <col min="14854" max="14854" width="8.19921875" style="213"/>
    <col min="14855" max="14855" width="9.09765625" style="213" customWidth="1"/>
    <col min="14856" max="14856" width="8.59765625" style="213" customWidth="1"/>
    <col min="14857" max="14859" width="0" style="213" hidden="1" customWidth="1"/>
    <col min="14860" max="14860" width="12" style="213" customWidth="1"/>
    <col min="14861" max="14861" width="45.3984375" style="213" bestFit="1" customWidth="1"/>
    <col min="14862" max="14862" width="77.3984375" style="213" bestFit="1" customWidth="1"/>
    <col min="14863" max="15104" width="8.19921875" style="213"/>
    <col min="15105" max="15105" width="9.796875" style="213" customWidth="1"/>
    <col min="15106" max="15106" width="8.19921875" style="213"/>
    <col min="15107" max="15107" width="29.296875" style="213" customWidth="1"/>
    <col min="15108" max="15108" width="8.19921875" style="213"/>
    <col min="15109" max="15109" width="3" style="213" customWidth="1"/>
    <col min="15110" max="15110" width="8.19921875" style="213"/>
    <col min="15111" max="15111" width="9.09765625" style="213" customWidth="1"/>
    <col min="15112" max="15112" width="8.59765625" style="213" customWidth="1"/>
    <col min="15113" max="15115" width="0" style="213" hidden="1" customWidth="1"/>
    <col min="15116" max="15116" width="12" style="213" customWidth="1"/>
    <col min="15117" max="15117" width="45.3984375" style="213" bestFit="1" customWidth="1"/>
    <col min="15118" max="15118" width="77.3984375" style="213" bestFit="1" customWidth="1"/>
    <col min="15119" max="15360" width="8.19921875" style="213"/>
    <col min="15361" max="15361" width="9.796875" style="213" customWidth="1"/>
    <col min="15362" max="15362" width="8.19921875" style="213"/>
    <col min="15363" max="15363" width="29.296875" style="213" customWidth="1"/>
    <col min="15364" max="15364" width="8.19921875" style="213"/>
    <col min="15365" max="15365" width="3" style="213" customWidth="1"/>
    <col min="15366" max="15366" width="8.19921875" style="213"/>
    <col min="15367" max="15367" width="9.09765625" style="213" customWidth="1"/>
    <col min="15368" max="15368" width="8.59765625" style="213" customWidth="1"/>
    <col min="15369" max="15371" width="0" style="213" hidden="1" customWidth="1"/>
    <col min="15372" max="15372" width="12" style="213" customWidth="1"/>
    <col min="15373" max="15373" width="45.3984375" style="213" bestFit="1" customWidth="1"/>
    <col min="15374" max="15374" width="77.3984375" style="213" bestFit="1" customWidth="1"/>
    <col min="15375" max="15616" width="8.19921875" style="213"/>
    <col min="15617" max="15617" width="9.796875" style="213" customWidth="1"/>
    <col min="15618" max="15618" width="8.19921875" style="213"/>
    <col min="15619" max="15619" width="29.296875" style="213" customWidth="1"/>
    <col min="15620" max="15620" width="8.19921875" style="213"/>
    <col min="15621" max="15621" width="3" style="213" customWidth="1"/>
    <col min="15622" max="15622" width="8.19921875" style="213"/>
    <col min="15623" max="15623" width="9.09765625" style="213" customWidth="1"/>
    <col min="15624" max="15624" width="8.59765625" style="213" customWidth="1"/>
    <col min="15625" max="15627" width="0" style="213" hidden="1" customWidth="1"/>
    <col min="15628" max="15628" width="12" style="213" customWidth="1"/>
    <col min="15629" max="15629" width="45.3984375" style="213" bestFit="1" customWidth="1"/>
    <col min="15630" max="15630" width="77.3984375" style="213" bestFit="1" customWidth="1"/>
    <col min="15631" max="15872" width="8.19921875" style="213"/>
    <col min="15873" max="15873" width="9.796875" style="213" customWidth="1"/>
    <col min="15874" max="15874" width="8.19921875" style="213"/>
    <col min="15875" max="15875" width="29.296875" style="213" customWidth="1"/>
    <col min="15876" max="15876" width="8.19921875" style="213"/>
    <col min="15877" max="15877" width="3" style="213" customWidth="1"/>
    <col min="15878" max="15878" width="8.19921875" style="213"/>
    <col min="15879" max="15879" width="9.09765625" style="213" customWidth="1"/>
    <col min="15880" max="15880" width="8.59765625" style="213" customWidth="1"/>
    <col min="15881" max="15883" width="0" style="213" hidden="1" customWidth="1"/>
    <col min="15884" max="15884" width="12" style="213" customWidth="1"/>
    <col min="15885" max="15885" width="45.3984375" style="213" bestFit="1" customWidth="1"/>
    <col min="15886" max="15886" width="77.3984375" style="213" bestFit="1" customWidth="1"/>
    <col min="15887" max="16128" width="8.19921875" style="213"/>
    <col min="16129" max="16129" width="9.796875" style="213" customWidth="1"/>
    <col min="16130" max="16130" width="8.19921875" style="213"/>
    <col min="16131" max="16131" width="29.296875" style="213" customWidth="1"/>
    <col min="16132" max="16132" width="8.19921875" style="213"/>
    <col min="16133" max="16133" width="3" style="213" customWidth="1"/>
    <col min="16134" max="16134" width="8.19921875" style="213"/>
    <col min="16135" max="16135" width="9.09765625" style="213" customWidth="1"/>
    <col min="16136" max="16136" width="8.59765625" style="213" customWidth="1"/>
    <col min="16137" max="16139" width="0" style="213" hidden="1" customWidth="1"/>
    <col min="16140" max="16140" width="12" style="213" customWidth="1"/>
    <col min="16141" max="16141" width="45.3984375" style="213" bestFit="1" customWidth="1"/>
    <col min="16142" max="16142" width="77.3984375" style="213" bestFit="1" customWidth="1"/>
    <col min="16143" max="16384" width="8.19921875" style="213"/>
  </cols>
  <sheetData>
    <row r="1" spans="1:14" ht="17.399999999999999" x14ac:dyDescent="0.25">
      <c r="A1" s="405" t="s">
        <v>159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211"/>
    </row>
    <row r="2" spans="1:14" ht="15.6" x14ac:dyDescent="0.25">
      <c r="A2" s="215" t="s">
        <v>160</v>
      </c>
      <c r="B2" s="216"/>
      <c r="C2" s="217" t="s">
        <v>188</v>
      </c>
      <c r="D2" s="216"/>
      <c r="E2" s="216"/>
      <c r="F2" s="216"/>
      <c r="G2" s="216"/>
      <c r="H2" s="216"/>
      <c r="I2" s="216"/>
      <c r="J2" s="216"/>
      <c r="K2" s="216"/>
      <c r="L2" s="211"/>
    </row>
    <row r="3" spans="1:14" ht="14.25" customHeight="1" x14ac:dyDescent="0.25">
      <c r="A3" s="215" t="s">
        <v>161</v>
      </c>
      <c r="C3" s="218"/>
      <c r="L3" s="211"/>
    </row>
    <row r="4" spans="1:14" x14ac:dyDescent="0.25">
      <c r="A4" s="219" t="s">
        <v>162</v>
      </c>
    </row>
    <row r="5" spans="1:14" ht="99" customHeight="1" x14ac:dyDescent="0.25">
      <c r="A5" s="407" t="s">
        <v>163</v>
      </c>
      <c r="B5" s="408"/>
      <c r="C5" s="408"/>
      <c r="D5" s="408"/>
      <c r="E5" s="408"/>
      <c r="F5" s="408"/>
      <c r="G5" s="408"/>
      <c r="H5" s="408"/>
    </row>
    <row r="6" spans="1:14" x14ac:dyDescent="0.25">
      <c r="A6" s="220"/>
    </row>
    <row r="7" spans="1:14" x14ac:dyDescent="0.25">
      <c r="A7" s="220"/>
      <c r="D7" s="221"/>
      <c r="F7" s="221"/>
      <c r="N7" s="222"/>
    </row>
    <row r="8" spans="1:14" ht="27.6" x14ac:dyDescent="0.25">
      <c r="D8" s="223" t="s">
        <v>184</v>
      </c>
      <c r="E8" s="222"/>
      <c r="F8" s="223" t="s">
        <v>185</v>
      </c>
      <c r="G8" s="223" t="s">
        <v>164</v>
      </c>
      <c r="H8" s="223" t="s">
        <v>164</v>
      </c>
      <c r="I8" s="223"/>
      <c r="J8" s="223"/>
      <c r="K8" s="223"/>
      <c r="L8" s="224" t="s">
        <v>165</v>
      </c>
      <c r="M8" s="225" t="s">
        <v>166</v>
      </c>
      <c r="N8" s="226" t="s">
        <v>167</v>
      </c>
    </row>
    <row r="9" spans="1:14" x14ac:dyDescent="0.25">
      <c r="D9" s="223" t="s">
        <v>168</v>
      </c>
      <c r="E9" s="222"/>
      <c r="F9" s="223" t="s">
        <v>168</v>
      </c>
      <c r="G9" s="223" t="s">
        <v>168</v>
      </c>
      <c r="H9" s="223" t="s">
        <v>169</v>
      </c>
      <c r="I9" s="223"/>
      <c r="J9" s="223"/>
      <c r="K9" s="222"/>
      <c r="L9" s="222"/>
      <c r="N9" s="212"/>
    </row>
    <row r="10" spans="1:14" ht="14.4" thickBot="1" x14ac:dyDescent="0.3">
      <c r="D10" s="221"/>
      <c r="E10" s="221"/>
      <c r="N10" s="212"/>
    </row>
    <row r="11" spans="1:14" ht="44.25" customHeight="1" thickBot="1" x14ac:dyDescent="0.3">
      <c r="A11" s="409" t="s">
        <v>170</v>
      </c>
      <c r="B11" s="409"/>
      <c r="C11" s="409"/>
      <c r="D11" s="227">
        <f>'Annual Accounts'!J9</f>
        <v>1825</v>
      </c>
      <c r="F11" s="227">
        <f>'Annual Accounts'!K9</f>
        <v>5939</v>
      </c>
      <c r="G11" s="228"/>
      <c r="M11" s="225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229"/>
    </row>
    <row r="12" spans="1:14" ht="14.4" thickBot="1" x14ac:dyDescent="0.3">
      <c r="D12" s="228"/>
      <c r="F12" s="228"/>
      <c r="N12" s="212"/>
    </row>
    <row r="13" spans="1:14" ht="31.5" customHeight="1" thickBot="1" x14ac:dyDescent="0.3">
      <c r="A13" s="410" t="s">
        <v>171</v>
      </c>
      <c r="B13" s="411"/>
      <c r="C13" s="412"/>
      <c r="D13" s="227">
        <f>'Annual Accounts'!J10</f>
        <v>25959</v>
      </c>
      <c r="F13" s="227">
        <f>'Annual Accounts'!K10</f>
        <v>7900</v>
      </c>
      <c r="G13" s="228">
        <f>F13-D13</f>
        <v>-18059</v>
      </c>
      <c r="H13" s="230">
        <f>IF((D13&gt;F13),(D13-F13)/D13,IF(D13&lt;F13,-(D13-F13)/D13,IF(D13=F13,0)))</f>
        <v>0.69567394737855848</v>
      </c>
      <c r="I13" s="213">
        <f>IF(D13-F13&lt;200,0,IF(D13-F13&gt;200,1,IF(D13-F13=200,1)))</f>
        <v>1</v>
      </c>
      <c r="J13" s="213">
        <f>IF(F13-D13&lt;200,0,IF(F13-D13&gt;200,1,IF(F13-D13=200,1)))</f>
        <v>0</v>
      </c>
      <c r="K13" s="221">
        <f>IF(H13&lt;0.15,0,IF(H13&gt;0.15,1,IF(H13=0.15,1)))</f>
        <v>1</v>
      </c>
      <c r="L13" s="221" t="str">
        <f>IF((H13&lt;15%)*AND(G13&lt;100000), "NO","YES")</f>
        <v>YES</v>
      </c>
      <c r="M13" s="225" t="str">
        <f>IF((L13="YES")*AND(I13+J13&lt;1),"Explanation not required, difference less than £200"," ")</f>
        <v xml:space="preserve"> </v>
      </c>
      <c r="N13" s="243" t="s">
        <v>189</v>
      </c>
    </row>
    <row r="14" spans="1:14" ht="14.4" thickBot="1" x14ac:dyDescent="0.3">
      <c r="D14" s="228"/>
      <c r="F14" s="228"/>
      <c r="G14" s="228"/>
      <c r="H14" s="230"/>
      <c r="K14" s="221"/>
      <c r="L14" s="221"/>
      <c r="N14" s="240"/>
    </row>
    <row r="15" spans="1:14" ht="26.4" customHeight="1" thickBot="1" x14ac:dyDescent="0.3">
      <c r="A15" s="404" t="s">
        <v>172</v>
      </c>
      <c r="B15" s="404"/>
      <c r="C15" s="404"/>
      <c r="D15" s="227">
        <f>'Annual Accounts'!J11</f>
        <v>1899</v>
      </c>
      <c r="F15" s="227">
        <f>'Annual Accounts'!K11</f>
        <v>7236.0899999999992</v>
      </c>
      <c r="G15" s="228">
        <f>F15-D15</f>
        <v>5337.0899999999992</v>
      </c>
      <c r="H15" s="230">
        <f>IF((D15&gt;F15),(D15-F15)/D15,IF(D15&lt;F15,-(D15-F15)/D15,IF(D15=F15,0)))</f>
        <v>2.8104739336492885</v>
      </c>
      <c r="I15" s="213">
        <f>IF(D15-F15&lt;200,0,IF(D15-F15&gt;200,1,IF(D15-F15=200,1)))</f>
        <v>0</v>
      </c>
      <c r="J15" s="213">
        <f>IF(F15-D15&lt;200,0,IF(F15-D15&gt;200,1,IF(F15-D15=200,1)))</f>
        <v>1</v>
      </c>
      <c r="K15" s="221">
        <f>IF(H15&lt;0.15,0,IF(H15&gt;0.15,1,IF(H15=0.15,1)))</f>
        <v>1</v>
      </c>
      <c r="L15" s="221" t="str">
        <f>IF((H15&lt;15%)*AND(G15&lt;100000), "NO","YES")</f>
        <v>YES</v>
      </c>
      <c r="M15" s="225" t="str">
        <f>IF((L15="YES")*AND(I15+J15&lt;1),"Explanation not required, difference less than £200"," ")</f>
        <v xml:space="preserve"> </v>
      </c>
      <c r="N15" s="243" t="s">
        <v>190</v>
      </c>
    </row>
    <row r="16" spans="1:14" ht="14.4" thickBot="1" x14ac:dyDescent="0.3">
      <c r="D16" s="228"/>
      <c r="F16" s="228"/>
      <c r="G16" s="228"/>
      <c r="H16" s="230"/>
      <c r="K16" s="221"/>
      <c r="L16" s="221"/>
      <c r="N16" s="240"/>
    </row>
    <row r="17" spans="1:14" ht="28.2" customHeight="1" thickBot="1" x14ac:dyDescent="0.3">
      <c r="A17" s="404" t="s">
        <v>173</v>
      </c>
      <c r="B17" s="404"/>
      <c r="C17" s="404"/>
      <c r="D17" s="227">
        <f>'Annual Accounts'!J12</f>
        <v>0</v>
      </c>
      <c r="F17" s="227">
        <f>'Annual Accounts'!K12</f>
        <v>1348.6399999999999</v>
      </c>
      <c r="G17" s="228">
        <f>F17-D17</f>
        <v>1348.6399999999999</v>
      </c>
      <c r="H17" s="230">
        <v>13.49</v>
      </c>
      <c r="I17" s="213">
        <f>IF(D17-F17&lt;200,0,IF(D17-F17&gt;200,1,IF(D17-F17=200,1)))</f>
        <v>0</v>
      </c>
      <c r="J17" s="213">
        <f>IF(F17-D17&lt;200,0,IF(F17-D17&gt;200,1,IF(F17-D17=200,1)))</f>
        <v>1</v>
      </c>
      <c r="K17" s="221">
        <f>IF(H17&lt;0.15,0,IF(H17&gt;0.15,1,IF(H17=0.15,1)))</f>
        <v>1</v>
      </c>
      <c r="L17" s="221" t="s">
        <v>186</v>
      </c>
      <c r="M17" s="225" t="str">
        <f>IF((L17="YES")*AND(I17+J17&lt;1),"Explanation not required, difference less than £200"," ")</f>
        <v xml:space="preserve"> </v>
      </c>
      <c r="N17" s="243" t="s">
        <v>187</v>
      </c>
    </row>
    <row r="18" spans="1:14" ht="14.4" thickBot="1" x14ac:dyDescent="0.3">
      <c r="D18" s="228"/>
      <c r="F18" s="228"/>
      <c r="G18" s="228"/>
      <c r="H18" s="230"/>
      <c r="K18" s="221"/>
      <c r="L18" s="221"/>
      <c r="N18" s="240"/>
    </row>
    <row r="19" spans="1:14" ht="20.100000000000001" customHeight="1" thickBot="1" x14ac:dyDescent="0.3">
      <c r="A19" s="404" t="s">
        <v>174</v>
      </c>
      <c r="B19" s="404"/>
      <c r="C19" s="404"/>
      <c r="D19" s="227">
        <f>'Annual Accounts'!J13</f>
        <v>0</v>
      </c>
      <c r="F19" s="227">
        <f>'Annual Accounts'!K13</f>
        <v>0</v>
      </c>
      <c r="G19" s="228">
        <f>F19-D19</f>
        <v>0</v>
      </c>
      <c r="H19" s="230">
        <f>IF((D19&gt;F19),(D19-F19)/D19,IF(D19&lt;F19,-(D19-F19)/D19,IF(D19=F19,0)))</f>
        <v>0</v>
      </c>
      <c r="I19" s="213">
        <f>IF(D19-F19&lt;200,0,IF(D19-F19&gt;200,1,IF(D19-F19=200,1)))</f>
        <v>0</v>
      </c>
      <c r="J19" s="213">
        <f>IF(F19-D19&lt;200,0,IF(F19-D19&gt;200,1,IF(F19-D19=200,1)))</f>
        <v>0</v>
      </c>
      <c r="K19" s="221">
        <f>IF(H19&lt;0.15,0,IF(H19&gt;0.15,1,IF(H19=0.15,1)))</f>
        <v>0</v>
      </c>
      <c r="L19" s="221" t="str">
        <f>IF((H19&lt;15%)*AND(G19&lt;100000), "NO","YES")</f>
        <v>NO</v>
      </c>
      <c r="M19" s="225" t="str">
        <f>IF((L19="YES")*AND(I19+J19&lt;1),"Explanation not required, difference less than £200"," ")</f>
        <v xml:space="preserve"> </v>
      </c>
      <c r="N19" s="243"/>
    </row>
    <row r="20" spans="1:14" ht="14.4" thickBot="1" x14ac:dyDescent="0.3">
      <c r="D20" s="228"/>
      <c r="F20" s="228"/>
      <c r="G20" s="228"/>
      <c r="H20" s="230"/>
      <c r="K20" s="221"/>
      <c r="L20" s="221"/>
      <c r="N20" s="240"/>
    </row>
    <row r="21" spans="1:14" ht="29.4" customHeight="1" thickBot="1" x14ac:dyDescent="0.3">
      <c r="A21" s="404" t="s">
        <v>175</v>
      </c>
      <c r="B21" s="404"/>
      <c r="C21" s="404"/>
      <c r="D21" s="227">
        <f>'Annual Accounts'!J14</f>
        <v>23744</v>
      </c>
      <c r="F21" s="227">
        <f>'Annual Accounts'!K14</f>
        <v>12995.47</v>
      </c>
      <c r="G21" s="228">
        <f>F21-D21</f>
        <v>-10748.53</v>
      </c>
      <c r="H21" s="230">
        <f>IF((D21&gt;F21),(D21-F21)/D21,IF(D21&lt;F21,-(D21-F21)/D21,IF(D21=F21,0)))</f>
        <v>0.45268404649595689</v>
      </c>
      <c r="I21" s="213">
        <f>IF(D21-F21&lt;200,0,IF(D21-F21&gt;200,1,IF(D21-F21=200,1)))</f>
        <v>1</v>
      </c>
      <c r="J21" s="213">
        <f>IF(F21-D21&lt;200,0,IF(F21-D21&gt;200,1,IF(F21-D21=200,1)))</f>
        <v>0</v>
      </c>
      <c r="K21" s="221">
        <f>IF(H21&lt;0.15,0,IF(H21&gt;0.15,1,IF(H21=0.15,1)))</f>
        <v>1</v>
      </c>
      <c r="L21" s="221" t="str">
        <f>IF((H21&lt;15%)*AND(G21&lt;100000), "NO","YES")</f>
        <v>YES</v>
      </c>
      <c r="M21" s="225" t="str">
        <f>IF((L21="YES")*AND(I21+J21&lt;1),"Explanation not required, difference less than £200"," ")</f>
        <v xml:space="preserve"> </v>
      </c>
      <c r="N21" s="243" t="s">
        <v>191</v>
      </c>
    </row>
    <row r="22" spans="1:14" ht="14.4" thickBot="1" x14ac:dyDescent="0.3">
      <c r="D22" s="228"/>
      <c r="F22" s="228"/>
      <c r="G22" s="228"/>
      <c r="H22" s="230"/>
      <c r="K22" s="221"/>
      <c r="L22" s="221"/>
      <c r="N22" s="212"/>
    </row>
    <row r="23" spans="1:14" ht="20.100000000000001" customHeight="1" thickBot="1" x14ac:dyDescent="0.3">
      <c r="A23" s="231" t="s">
        <v>176</v>
      </c>
      <c r="D23" s="232">
        <f>D11+D13+D15-D17-D19-D21</f>
        <v>5939</v>
      </c>
      <c r="F23" s="232">
        <f>F11+F13+F15-F17-F19-F21</f>
        <v>6730.9800000000014</v>
      </c>
      <c r="G23" s="228"/>
      <c r="H23" s="230"/>
      <c r="K23" s="221"/>
      <c r="L23" s="221"/>
      <c r="M23" s="233" t="s">
        <v>177</v>
      </c>
      <c r="N23" s="212"/>
    </row>
    <row r="24" spans="1:14" s="214" customFormat="1" x14ac:dyDescent="0.25">
      <c r="A24" s="234"/>
      <c r="D24" s="235"/>
      <c r="F24" s="235"/>
      <c r="G24" s="228"/>
      <c r="H24" s="236"/>
      <c r="K24" s="237"/>
      <c r="L24" s="238" t="str">
        <f>IF(F23&gt;(2*F13),"YES","NO")</f>
        <v>NO</v>
      </c>
      <c r="M24" s="239" t="str">
        <f>IF(F23&gt;(2*F13),"EXPLANATION REQUIRED ON RESERVES TAB AS TO WHY CARRY FORWARD RESERVES ARE GREATER THAN TWICE INCOME FROM LOCAL TAXATION/LEVIES"," ")</f>
        <v xml:space="preserve"> </v>
      </c>
      <c r="N24" s="240"/>
    </row>
    <row r="25" spans="1:14" ht="14.4" thickBot="1" x14ac:dyDescent="0.3">
      <c r="D25" s="228"/>
      <c r="F25" s="228"/>
      <c r="G25" s="228"/>
      <c r="H25" s="230"/>
      <c r="K25" s="221"/>
      <c r="L25" s="221"/>
      <c r="N25" s="212"/>
    </row>
    <row r="26" spans="1:14" ht="20.100000000000001" customHeight="1" thickBot="1" x14ac:dyDescent="0.3">
      <c r="A26" s="404" t="s">
        <v>178</v>
      </c>
      <c r="B26" s="404"/>
      <c r="C26" s="404"/>
      <c r="D26" s="227">
        <v>5939</v>
      </c>
      <c r="F26" s="227">
        <v>6731</v>
      </c>
      <c r="G26" s="228"/>
      <c r="H26" s="230"/>
      <c r="K26" s="221"/>
      <c r="L26" s="221"/>
      <c r="M26" s="233" t="s">
        <v>177</v>
      </c>
      <c r="N26" s="212"/>
    </row>
    <row r="27" spans="1:14" ht="14.4" thickBot="1" x14ac:dyDescent="0.3">
      <c r="D27" s="228"/>
      <c r="F27" s="228"/>
      <c r="G27" s="228"/>
      <c r="H27" s="230"/>
      <c r="K27" s="221"/>
      <c r="L27" s="221"/>
      <c r="N27" s="212"/>
    </row>
    <row r="28" spans="1:14" ht="20.100000000000001" customHeight="1" thickBot="1" x14ac:dyDescent="0.3">
      <c r="A28" s="404" t="s">
        <v>179</v>
      </c>
      <c r="B28" s="404"/>
      <c r="C28" s="404"/>
      <c r="D28" s="227">
        <v>6469</v>
      </c>
      <c r="F28" s="227">
        <v>5719</v>
      </c>
      <c r="G28" s="228">
        <f>F28-D28</f>
        <v>-750</v>
      </c>
      <c r="H28" s="230">
        <f>IF((D28&gt;F28),(D28-F28)/D28,IF(D28&lt;F28,-(D28-F28)/D28,IF(D28=F28,0)))</f>
        <v>0.11593754830731179</v>
      </c>
      <c r="I28" s="213">
        <f>IF(D28-F28&lt;200,0,IF(D28-F28&gt;200,1,IF(D28-F28=200,1)))</f>
        <v>1</v>
      </c>
      <c r="J28" s="213">
        <f>IF(F28-D28&lt;200,0,IF(F28-D28&gt;200,1,IF(F28-D28=200,1)))</f>
        <v>0</v>
      </c>
      <c r="K28" s="221">
        <f>IF(H28&lt;0.15,0,IF(H28&gt;0.15,1,IF(H28=0.15,1)))</f>
        <v>0</v>
      </c>
      <c r="L28" s="221" t="str">
        <f>IF((H28&lt;15%)*AND(G28&lt;100000), "NO","YES")</f>
        <v>NO</v>
      </c>
      <c r="M28" s="225" t="str">
        <f>IF((L28="YES")*AND(I28+J28&lt;1),"Explanation not required, difference less than £200"," ")</f>
        <v xml:space="preserve"> </v>
      </c>
      <c r="N28" s="229"/>
    </row>
    <row r="29" spans="1:14" ht="14.4" thickBot="1" x14ac:dyDescent="0.3">
      <c r="D29" s="228"/>
      <c r="F29" s="228"/>
      <c r="G29" s="228"/>
      <c r="H29" s="230"/>
      <c r="K29" s="221"/>
      <c r="L29" s="221"/>
      <c r="N29" s="212"/>
    </row>
    <row r="30" spans="1:14" ht="20.100000000000001" customHeight="1" thickBot="1" x14ac:dyDescent="0.3">
      <c r="A30" s="404" t="s">
        <v>180</v>
      </c>
      <c r="B30" s="404"/>
      <c r="C30" s="404"/>
      <c r="D30" s="227">
        <v>0</v>
      </c>
      <c r="F30" s="227">
        <v>0</v>
      </c>
      <c r="G30" s="228">
        <f>F30-D30</f>
        <v>0</v>
      </c>
      <c r="H30" s="230">
        <f>IF((D30&gt;F30),(D30-F30)/D30,IF(D30&lt;F30,-(D30-F30)/D30,IF(D30=F30,0)))</f>
        <v>0</v>
      </c>
      <c r="I30" s="213">
        <f>IF(D30-F30&lt;100,0,IF(D30-F30&gt;100,1,IF(D30-F30=100,1)))</f>
        <v>0</v>
      </c>
      <c r="J30" s="213">
        <f>IF(F30-D30&lt;100,0,IF(F30-D30&gt;100,1,IF(F30-D30=100,1)))</f>
        <v>0</v>
      </c>
      <c r="K30" s="221">
        <f>IF(H30&lt;0.15,0,IF(H30&gt;0.15,1,IF(H30=0.15,1)))</f>
        <v>0</v>
      </c>
      <c r="L30" s="221" t="str">
        <f>IF((H30&lt;15%)*AND(G30&lt;100000), "NO","YES")</f>
        <v>NO</v>
      </c>
      <c r="M30" s="225" t="str">
        <f>IF((L30="YES")*AND(I30+J30&lt;1),"Explanation not required, difference less than £200"," ")</f>
        <v xml:space="preserve"> </v>
      </c>
      <c r="N30" s="229"/>
    </row>
    <row r="31" spans="1:14" x14ac:dyDescent="0.25">
      <c r="H31" s="230"/>
      <c r="K31" s="221"/>
      <c r="L31" s="221"/>
      <c r="N31" s="212"/>
    </row>
    <row r="32" spans="1:14" x14ac:dyDescent="0.25">
      <c r="C32" s="241" t="s">
        <v>181</v>
      </c>
    </row>
    <row r="33" spans="3:22" ht="15" customHeight="1" x14ac:dyDescent="0.25">
      <c r="O33" s="242"/>
      <c r="P33" s="242"/>
      <c r="Q33" s="242"/>
      <c r="R33" s="242"/>
      <c r="S33" s="242"/>
      <c r="T33" s="242"/>
      <c r="U33" s="242"/>
      <c r="V33" s="242"/>
    </row>
    <row r="34" spans="3:22" x14ac:dyDescent="0.25">
      <c r="C34" s="241" t="s">
        <v>182</v>
      </c>
      <c r="N34" s="242"/>
      <c r="O34" s="242"/>
      <c r="P34" s="242"/>
      <c r="Q34" s="242"/>
      <c r="R34" s="242"/>
      <c r="S34" s="242"/>
      <c r="T34" s="242"/>
      <c r="U34" s="242"/>
      <c r="V34" s="242"/>
    </row>
    <row r="36" spans="3:22" x14ac:dyDescent="0.25">
      <c r="C36" s="241" t="s">
        <v>183</v>
      </c>
    </row>
  </sheetData>
  <mergeCells count="11">
    <mergeCell ref="A17:C17"/>
    <mergeCell ref="A1:K1"/>
    <mergeCell ref="A5:H5"/>
    <mergeCell ref="A11:C11"/>
    <mergeCell ref="A13:C13"/>
    <mergeCell ref="A15:C15"/>
    <mergeCell ref="A19:C19"/>
    <mergeCell ref="A21:C21"/>
    <mergeCell ref="A26:C26"/>
    <mergeCell ref="A28:C28"/>
    <mergeCell ref="A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Budget Monitor 20-21</vt:lpstr>
      <vt:lpstr>31 March 2021 Bank Recs</vt:lpstr>
      <vt:lpstr>Income 20-21</vt:lpstr>
      <vt:lpstr>Expend 20-21</vt:lpstr>
      <vt:lpstr>Annual Accounts</vt:lpstr>
      <vt:lpstr>Variances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2021-02-22T11:52:08Z</cp:lastPrinted>
  <dcterms:created xsi:type="dcterms:W3CDTF">2020-04-14T09:56:19Z</dcterms:created>
  <dcterms:modified xsi:type="dcterms:W3CDTF">2021-07-24T18:12:01Z</dcterms:modified>
</cp:coreProperties>
</file>